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https://lunet-my.sharepoint.com/personal/mmng_lunet_lboro_ac_uk/Documents/Publications/Laser welding energy analysis/"/>
    </mc:Choice>
  </mc:AlternateContent>
  <xr:revisionPtr revIDLastSave="384" documentId="114_{F3503158-E82E-4B15-92A3-0AF2CCD8C8E9}" xr6:coauthVersionLast="45" xr6:coauthVersionMax="45" xr10:uidLastSave="{E0CDD383-6EDE-4581-AEC9-6A2962D7E651}"/>
  <bookViews>
    <workbookView xWindow="-28920" yWindow="-120" windowWidth="29040" windowHeight="17790" xr2:uid="{00000000-000D-0000-FFFF-FFFF00000000}"/>
  </bookViews>
  <sheets>
    <sheet name="Sheet1" sheetId="1" r:id="rId1"/>
  </sheet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6" i="1" l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C66" i="1"/>
  <c r="C54" i="1"/>
  <c r="C46" i="1"/>
  <c r="C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H45" i="1" l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C45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C44" i="1"/>
  <c r="L74" i="1" l="1"/>
  <c r="D57" i="1" l="1"/>
  <c r="E57" i="1"/>
  <c r="F57" i="1"/>
  <c r="G57" i="1"/>
  <c r="Y14" i="1" l="1"/>
  <c r="Y17" i="1" s="1"/>
  <c r="R17" i="1"/>
  <c r="D22" i="1" l="1"/>
  <c r="E22" i="1"/>
  <c r="F22" i="1"/>
  <c r="G22" i="1"/>
  <c r="C22" i="1"/>
  <c r="D21" i="1"/>
  <c r="E21" i="1"/>
  <c r="F21" i="1"/>
  <c r="G21" i="1"/>
  <c r="C21" i="1"/>
  <c r="D18" i="1" l="1"/>
  <c r="E18" i="1"/>
  <c r="F18" i="1"/>
  <c r="G18" i="1"/>
  <c r="C18" i="1"/>
  <c r="E17" i="1" l="1"/>
  <c r="D17" i="1"/>
  <c r="F17" i="1"/>
  <c r="G17" i="1"/>
  <c r="C17" i="1"/>
  <c r="C24" i="1" l="1"/>
  <c r="C23" i="1"/>
  <c r="D24" i="1"/>
  <c r="D23" i="1"/>
  <c r="F24" i="1"/>
  <c r="F23" i="1"/>
  <c r="E24" i="1"/>
  <c r="E23" i="1"/>
  <c r="G24" i="1"/>
  <c r="G23" i="1"/>
  <c r="G20" i="1"/>
  <c r="G19" i="1"/>
  <c r="X14" i="1" l="1"/>
  <c r="W14" i="1"/>
  <c r="W17" i="1" s="1"/>
  <c r="V14" i="1"/>
  <c r="V17" i="1"/>
  <c r="U14" i="1"/>
  <c r="U17" i="1" s="1"/>
  <c r="X17" i="1"/>
  <c r="Q17" i="1" l="1"/>
  <c r="P17" i="1"/>
  <c r="O17" i="1"/>
  <c r="N17" i="1"/>
  <c r="C20" i="1" l="1"/>
  <c r="C19" i="1"/>
  <c r="F19" i="1"/>
  <c r="F20" i="1"/>
  <c r="E20" i="1"/>
  <c r="E19" i="1"/>
  <c r="D20" i="1"/>
  <c r="D19" i="1"/>
  <c r="L55" i="1"/>
  <c r="L57" i="1" s="1"/>
  <c r="L67" i="1" s="1"/>
  <c r="O55" i="1"/>
  <c r="O57" i="1" s="1"/>
  <c r="O67" i="1" s="1"/>
  <c r="V55" i="1"/>
  <c r="V57" i="1" s="1"/>
  <c r="V67" i="1" s="1"/>
  <c r="W55" i="1"/>
  <c r="W57" i="1" s="1"/>
  <c r="W67" i="1" s="1"/>
  <c r="C55" i="1"/>
  <c r="C57" i="1" s="1"/>
  <c r="C67" i="1" s="1"/>
  <c r="X54" i="1"/>
  <c r="X56" i="1" s="1"/>
  <c r="I51" i="1"/>
  <c r="H49" i="1"/>
  <c r="H52" i="1" s="1"/>
  <c r="I49" i="1"/>
  <c r="I52" i="1" s="1"/>
  <c r="J49" i="1"/>
  <c r="J52" i="1" s="1"/>
  <c r="K49" i="1"/>
  <c r="K52" i="1" s="1"/>
  <c r="L49" i="1"/>
  <c r="L52" i="1" s="1"/>
  <c r="M49" i="1"/>
  <c r="M52" i="1" s="1"/>
  <c r="N49" i="1"/>
  <c r="N52" i="1" s="1"/>
  <c r="O49" i="1"/>
  <c r="O52" i="1" s="1"/>
  <c r="P49" i="1"/>
  <c r="P55" i="1" s="1"/>
  <c r="P57" i="1" s="1"/>
  <c r="P67" i="1" s="1"/>
  <c r="Q49" i="1"/>
  <c r="Q55" i="1" s="1"/>
  <c r="Q57" i="1" s="1"/>
  <c r="Q67" i="1" s="1"/>
  <c r="R49" i="1"/>
  <c r="R52" i="1" s="1"/>
  <c r="S49" i="1"/>
  <c r="S52" i="1" s="1"/>
  <c r="T49" i="1"/>
  <c r="T52" i="1" s="1"/>
  <c r="U49" i="1"/>
  <c r="U52" i="1" s="1"/>
  <c r="V49" i="1"/>
  <c r="V52" i="1" s="1"/>
  <c r="W49" i="1"/>
  <c r="W52" i="1" s="1"/>
  <c r="X49" i="1"/>
  <c r="X52" i="1" s="1"/>
  <c r="Y49" i="1"/>
  <c r="Y52" i="1" s="1"/>
  <c r="Z49" i="1"/>
  <c r="Z52" i="1" s="1"/>
  <c r="AA49" i="1"/>
  <c r="AA52" i="1" s="1"/>
  <c r="C49" i="1"/>
  <c r="C52" i="1" s="1"/>
  <c r="H48" i="1"/>
  <c r="H51" i="1" s="1"/>
  <c r="I48" i="1"/>
  <c r="I54" i="1" s="1"/>
  <c r="I56" i="1" s="1"/>
  <c r="J48" i="1"/>
  <c r="J51" i="1" s="1"/>
  <c r="K48" i="1"/>
  <c r="K51" i="1" s="1"/>
  <c r="L48" i="1"/>
  <c r="L51" i="1" s="1"/>
  <c r="M48" i="1"/>
  <c r="M51" i="1" s="1"/>
  <c r="N48" i="1"/>
  <c r="N51" i="1" s="1"/>
  <c r="O48" i="1"/>
  <c r="O51" i="1" s="1"/>
  <c r="P48" i="1"/>
  <c r="P54" i="1" s="1"/>
  <c r="P56" i="1" s="1"/>
  <c r="Q48" i="1"/>
  <c r="Q54" i="1" s="1"/>
  <c r="Q56" i="1" s="1"/>
  <c r="R48" i="1"/>
  <c r="R54" i="1" s="1"/>
  <c r="R56" i="1" s="1"/>
  <c r="S48" i="1"/>
  <c r="S54" i="1" s="1"/>
  <c r="S56" i="1" s="1"/>
  <c r="T48" i="1"/>
  <c r="T54" i="1" s="1"/>
  <c r="T56" i="1" s="1"/>
  <c r="U48" i="1"/>
  <c r="U54" i="1" s="1"/>
  <c r="U56" i="1" s="1"/>
  <c r="V48" i="1"/>
  <c r="V51" i="1" s="1"/>
  <c r="W48" i="1"/>
  <c r="W51" i="1" s="1"/>
  <c r="X48" i="1"/>
  <c r="X51" i="1" s="1"/>
  <c r="Y48" i="1"/>
  <c r="Y51" i="1" s="1"/>
  <c r="Z48" i="1"/>
  <c r="Z51" i="1" s="1"/>
  <c r="AA48" i="1"/>
  <c r="AA51" i="1" s="1"/>
  <c r="C48" i="1"/>
  <c r="C56" i="1" s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W54" i="1" l="1"/>
  <c r="W56" i="1" s="1"/>
  <c r="R51" i="1"/>
  <c r="Q51" i="1"/>
  <c r="U55" i="1"/>
  <c r="U57" i="1" s="1"/>
  <c r="U67" i="1" s="1"/>
  <c r="P51" i="1"/>
  <c r="T55" i="1"/>
  <c r="T57" i="1" s="1"/>
  <c r="T67" i="1" s="1"/>
  <c r="Z54" i="1"/>
  <c r="Z56" i="1" s="1"/>
  <c r="J54" i="1"/>
  <c r="J56" i="1" s="1"/>
  <c r="N55" i="1"/>
  <c r="N57" i="1" s="1"/>
  <c r="N67" i="1" s="1"/>
  <c r="O54" i="1"/>
  <c r="O56" i="1" s="1"/>
  <c r="Y54" i="1"/>
  <c r="Y56" i="1" s="1"/>
  <c r="M55" i="1"/>
  <c r="M57" i="1" s="1"/>
  <c r="M67" i="1" s="1"/>
  <c r="Q52" i="1"/>
  <c r="H54" i="1"/>
  <c r="H56" i="1" s="1"/>
  <c r="C51" i="1"/>
  <c r="V54" i="1"/>
  <c r="V56" i="1" s="1"/>
  <c r="N54" i="1"/>
  <c r="N56" i="1" s="1"/>
  <c r="AA55" i="1"/>
  <c r="AA57" i="1" s="1"/>
  <c r="AA67" i="1" s="1"/>
  <c r="S55" i="1"/>
  <c r="S57" i="1" s="1"/>
  <c r="S67" i="1" s="1"/>
  <c r="K55" i="1"/>
  <c r="K57" i="1" s="1"/>
  <c r="K67" i="1" s="1"/>
  <c r="P52" i="1"/>
  <c r="U51" i="1"/>
  <c r="M54" i="1"/>
  <c r="M56" i="1" s="1"/>
  <c r="Z55" i="1"/>
  <c r="Z57" i="1" s="1"/>
  <c r="Z67" i="1" s="1"/>
  <c r="R55" i="1"/>
  <c r="R57" i="1" s="1"/>
  <c r="R67" i="1" s="1"/>
  <c r="J55" i="1"/>
  <c r="J57" i="1" s="1"/>
  <c r="J67" i="1" s="1"/>
  <c r="T51" i="1"/>
  <c r="L54" i="1"/>
  <c r="L56" i="1" s="1"/>
  <c r="Y55" i="1"/>
  <c r="Y57" i="1" s="1"/>
  <c r="Y67" i="1" s="1"/>
  <c r="I55" i="1"/>
  <c r="I57" i="1" s="1"/>
  <c r="I67" i="1" s="1"/>
  <c r="S51" i="1"/>
  <c r="AA54" i="1"/>
  <c r="AA56" i="1" s="1"/>
  <c r="K54" i="1"/>
  <c r="K56" i="1" s="1"/>
  <c r="X55" i="1"/>
  <c r="X57" i="1" s="1"/>
  <c r="X67" i="1" s="1"/>
  <c r="H55" i="1"/>
  <c r="H57" i="1" s="1"/>
  <c r="H67" i="1" s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S36" i="1" s="1"/>
  <c r="T30" i="1"/>
  <c r="U30" i="1"/>
  <c r="V30" i="1"/>
  <c r="W30" i="1"/>
  <c r="W36" i="1" s="1"/>
  <c r="X30" i="1"/>
  <c r="X36" i="1" s="1"/>
  <c r="Y30" i="1"/>
  <c r="Y36" i="1" s="1"/>
  <c r="Z30" i="1"/>
  <c r="Z36" i="1" s="1"/>
  <c r="AA30" i="1"/>
  <c r="AA36" i="1" s="1"/>
  <c r="C30" i="1"/>
  <c r="O34" i="1" l="1"/>
  <c r="O32" i="1"/>
  <c r="O33" i="1"/>
  <c r="O35" i="1"/>
  <c r="O36" i="1"/>
  <c r="L32" i="1"/>
  <c r="L34" i="1"/>
  <c r="L36" i="1"/>
  <c r="L35" i="1"/>
  <c r="L33" i="1"/>
  <c r="Z33" i="1"/>
  <c r="Z32" i="1"/>
  <c r="Z35" i="1"/>
  <c r="Z34" i="1"/>
  <c r="W34" i="1"/>
  <c r="W33" i="1"/>
  <c r="W32" i="1"/>
  <c r="W35" i="1"/>
  <c r="I36" i="1"/>
  <c r="I35" i="1"/>
  <c r="I34" i="1"/>
  <c r="I32" i="1"/>
  <c r="I33" i="1"/>
  <c r="N33" i="1"/>
  <c r="N32" i="1"/>
  <c r="N34" i="1"/>
  <c r="N36" i="1"/>
  <c r="N35" i="1"/>
  <c r="V32" i="1"/>
  <c r="V35" i="1"/>
  <c r="V36" i="1"/>
  <c r="V34" i="1"/>
  <c r="V33" i="1"/>
  <c r="U35" i="1"/>
  <c r="U36" i="1"/>
  <c r="U34" i="1"/>
  <c r="U33" i="1"/>
  <c r="U32" i="1"/>
  <c r="G35" i="1"/>
  <c r="G32" i="1"/>
  <c r="G34" i="1"/>
  <c r="G33" i="1"/>
  <c r="G36" i="1"/>
  <c r="R32" i="1"/>
  <c r="R35" i="1"/>
  <c r="R34" i="1"/>
  <c r="R36" i="1"/>
  <c r="R33" i="1"/>
  <c r="F32" i="1"/>
  <c r="F35" i="1"/>
  <c r="F36" i="1"/>
  <c r="F34" i="1"/>
  <c r="F33" i="1"/>
  <c r="Y33" i="1"/>
  <c r="Y35" i="1"/>
  <c r="Y32" i="1"/>
  <c r="Y34" i="1"/>
  <c r="K33" i="1"/>
  <c r="K32" i="1"/>
  <c r="K36" i="1"/>
  <c r="K34" i="1"/>
  <c r="K35" i="1"/>
  <c r="H35" i="1"/>
  <c r="H34" i="1"/>
  <c r="H36" i="1"/>
  <c r="H33" i="1"/>
  <c r="H32" i="1"/>
  <c r="S35" i="1"/>
  <c r="S34" i="1"/>
  <c r="S33" i="1"/>
  <c r="S32" i="1"/>
  <c r="Q36" i="1"/>
  <c r="Q35" i="1"/>
  <c r="Q34" i="1"/>
  <c r="Q33" i="1"/>
  <c r="Q32" i="1"/>
  <c r="E32" i="1"/>
  <c r="E35" i="1"/>
  <c r="E36" i="1"/>
  <c r="E34" i="1"/>
  <c r="E33" i="1"/>
  <c r="AA34" i="1"/>
  <c r="AA33" i="1"/>
  <c r="AA35" i="1"/>
  <c r="AA32" i="1"/>
  <c r="M36" i="1"/>
  <c r="M32" i="1"/>
  <c r="M35" i="1"/>
  <c r="M33" i="1"/>
  <c r="M34" i="1"/>
  <c r="X32" i="1"/>
  <c r="X38" i="1" s="1"/>
  <c r="X35" i="1"/>
  <c r="X34" i="1"/>
  <c r="X33" i="1"/>
  <c r="J33" i="1"/>
  <c r="J36" i="1"/>
  <c r="J32" i="1"/>
  <c r="J35" i="1"/>
  <c r="J34" i="1"/>
  <c r="T35" i="1"/>
  <c r="T36" i="1"/>
  <c r="T34" i="1"/>
  <c r="T33" i="1"/>
  <c r="T32" i="1"/>
  <c r="C35" i="1"/>
  <c r="C36" i="1"/>
  <c r="C34" i="1"/>
  <c r="C33" i="1"/>
  <c r="C32" i="1"/>
  <c r="P35" i="1"/>
  <c r="P34" i="1"/>
  <c r="P33" i="1"/>
  <c r="P32" i="1"/>
  <c r="P36" i="1"/>
  <c r="D35" i="1"/>
  <c r="D32" i="1"/>
  <c r="D34" i="1"/>
  <c r="D33" i="1"/>
  <c r="D36" i="1"/>
  <c r="Z38" i="1" l="1"/>
  <c r="Z60" i="1" s="1"/>
  <c r="W38" i="1"/>
  <c r="Y38" i="1"/>
  <c r="W61" i="1"/>
  <c r="W60" i="1"/>
  <c r="Y60" i="1"/>
  <c r="Y61" i="1"/>
  <c r="X60" i="1"/>
  <c r="X61" i="1"/>
  <c r="V38" i="1"/>
  <c r="AA38" i="1"/>
  <c r="Q38" i="1"/>
  <c r="P38" i="1"/>
  <c r="T38" i="1"/>
  <c r="I38" i="1"/>
  <c r="S38" i="1"/>
  <c r="K38" i="1"/>
  <c r="R38" i="1"/>
  <c r="H38" i="1"/>
  <c r="E38" i="1"/>
  <c r="L38" i="1"/>
  <c r="M38" i="1"/>
  <c r="G38" i="1"/>
  <c r="C38" i="1"/>
  <c r="C60" i="1" s="1"/>
  <c r="J38" i="1"/>
  <c r="U38" i="1"/>
  <c r="O38" i="1"/>
  <c r="D38" i="1"/>
  <c r="F38" i="1"/>
  <c r="N38" i="1"/>
  <c r="Z68" i="1" l="1"/>
  <c r="W68" i="1"/>
  <c r="W63" i="1"/>
  <c r="W69" i="1" s="1"/>
  <c r="X68" i="1"/>
  <c r="X63" i="1"/>
  <c r="X69" i="1" s="1"/>
  <c r="Y68" i="1"/>
  <c r="Y63" i="1"/>
  <c r="Y69" i="1" s="1"/>
  <c r="Z61" i="1"/>
  <c r="Z63" i="1" s="1"/>
  <c r="Z69" i="1" s="1"/>
  <c r="J61" i="1"/>
  <c r="J60" i="1"/>
  <c r="C61" i="1"/>
  <c r="L61" i="1"/>
  <c r="L60" i="1"/>
  <c r="P60" i="1"/>
  <c r="P61" i="1"/>
  <c r="K60" i="1"/>
  <c r="K61" i="1"/>
  <c r="S61" i="1"/>
  <c r="S60" i="1"/>
  <c r="AA61" i="1"/>
  <c r="AA60" i="1"/>
  <c r="V61" i="1"/>
  <c r="V60" i="1"/>
  <c r="I60" i="1"/>
  <c r="I61" i="1"/>
  <c r="N60" i="1"/>
  <c r="N61" i="1"/>
  <c r="M61" i="1"/>
  <c r="M60" i="1"/>
  <c r="T61" i="1"/>
  <c r="T60" i="1"/>
  <c r="Q60" i="1"/>
  <c r="Q61" i="1"/>
  <c r="O60" i="1"/>
  <c r="O61" i="1"/>
  <c r="H60" i="1"/>
  <c r="H61" i="1"/>
  <c r="U61" i="1"/>
  <c r="U60" i="1"/>
  <c r="R60" i="1"/>
  <c r="R61" i="1"/>
  <c r="M63" i="1" l="1"/>
  <c r="M69" i="1" s="1"/>
  <c r="M68" i="1"/>
  <c r="AA68" i="1"/>
  <c r="AA63" i="1"/>
  <c r="AA69" i="1" s="1"/>
  <c r="L63" i="1"/>
  <c r="L69" i="1" s="1"/>
  <c r="L68" i="1"/>
  <c r="H68" i="1"/>
  <c r="H63" i="1"/>
  <c r="H69" i="1" s="1"/>
  <c r="O68" i="1"/>
  <c r="O63" i="1"/>
  <c r="O69" i="1" s="1"/>
  <c r="S63" i="1"/>
  <c r="S69" i="1" s="1"/>
  <c r="S68" i="1"/>
  <c r="N63" i="1"/>
  <c r="N69" i="1" s="1"/>
  <c r="N68" i="1"/>
  <c r="J68" i="1"/>
  <c r="J63" i="1"/>
  <c r="J69" i="1" s="1"/>
  <c r="C68" i="1"/>
  <c r="C63" i="1"/>
  <c r="C69" i="1" s="1"/>
  <c r="R68" i="1"/>
  <c r="R63" i="1"/>
  <c r="R69" i="1" s="1"/>
  <c r="Q68" i="1"/>
  <c r="Q63" i="1"/>
  <c r="Q69" i="1" s="1"/>
  <c r="I68" i="1"/>
  <c r="I63" i="1"/>
  <c r="I69" i="1" s="1"/>
  <c r="K63" i="1"/>
  <c r="K69" i="1" s="1"/>
  <c r="K68" i="1"/>
  <c r="P68" i="1"/>
  <c r="P63" i="1"/>
  <c r="P69" i="1" s="1"/>
  <c r="U63" i="1"/>
  <c r="U69" i="1" s="1"/>
  <c r="U68" i="1"/>
  <c r="T63" i="1"/>
  <c r="T69" i="1" s="1"/>
  <c r="T68" i="1"/>
  <c r="V63" i="1"/>
  <c r="V69" i="1" s="1"/>
  <c r="V68" i="1"/>
</calcChain>
</file>

<file path=xl/sharedStrings.xml><?xml version="1.0" encoding="utf-8"?>
<sst xmlns="http://schemas.openxmlformats.org/spreadsheetml/2006/main" count="177" uniqueCount="99">
  <si>
    <t>Chiller system</t>
  </si>
  <si>
    <t>Laser power</t>
  </si>
  <si>
    <t>Laser beam power  setting (W)</t>
  </si>
  <si>
    <t>Electricity draw (kVA)</t>
  </si>
  <si>
    <t>Laser system</t>
  </si>
  <si>
    <t>CNC system</t>
  </si>
  <si>
    <t>Support systems</t>
  </si>
  <si>
    <t>Extraction system</t>
  </si>
  <si>
    <t>TC1</t>
  </si>
  <si>
    <t>TC2</t>
  </si>
  <si>
    <t>TC3</t>
  </si>
  <si>
    <t>TC4</t>
  </si>
  <si>
    <t>TC5</t>
  </si>
  <si>
    <t>TC6</t>
  </si>
  <si>
    <t>TC7</t>
  </si>
  <si>
    <t>TC8</t>
  </si>
  <si>
    <t>TC9</t>
  </si>
  <si>
    <t>TC10</t>
  </si>
  <si>
    <t>TC11</t>
  </si>
  <si>
    <t>TC12</t>
  </si>
  <si>
    <t>TC13</t>
  </si>
  <si>
    <t>TC14</t>
  </si>
  <si>
    <t>TC15</t>
  </si>
  <si>
    <t>TC16</t>
  </si>
  <si>
    <t>TC17</t>
  </si>
  <si>
    <t>TC18</t>
  </si>
  <si>
    <t>TC19</t>
  </si>
  <si>
    <t>TC20</t>
  </si>
  <si>
    <t>TC21</t>
  </si>
  <si>
    <t>TC22</t>
  </si>
  <si>
    <t>TC23</t>
  </si>
  <si>
    <t>TC24</t>
  </si>
  <si>
    <t>TC25</t>
  </si>
  <si>
    <t>Traverse speed</t>
  </si>
  <si>
    <t>Process time</t>
  </si>
  <si>
    <t>Total welding energy at TC's (kJ)</t>
  </si>
  <si>
    <t>Total apparent energy used (kJ)</t>
  </si>
  <si>
    <t>Weld length (mm)</t>
  </si>
  <si>
    <t>Melting measurements (µm^2)</t>
  </si>
  <si>
    <t>NVW</t>
  </si>
  <si>
    <t>NVW = "no visible weld"</t>
  </si>
  <si>
    <t>Specific Energy (J/mm)</t>
  </si>
  <si>
    <t>Melting c.s.a (mean, µm^2)</t>
  </si>
  <si>
    <t>Melting c.s.a. (SD, µm^2)</t>
  </si>
  <si>
    <t>Specific melting volume (mean, mm^3/mm)</t>
  </si>
  <si>
    <t>Specific melting volume (SD, mm^3/mm)</t>
  </si>
  <si>
    <t>Total melted volume (mean, mm^3)</t>
  </si>
  <si>
    <t>Total melted volume (SD, mm^3)</t>
  </si>
  <si>
    <t>Melting rate (mean, mm^3/s)</t>
  </si>
  <si>
    <t>Melting rate (SD, mm^3/s)</t>
  </si>
  <si>
    <t>Chiller system (average)</t>
  </si>
  <si>
    <t>Waste electricity</t>
  </si>
  <si>
    <t>Load (kW)</t>
  </si>
  <si>
    <t>Total load draw (kJ)</t>
  </si>
  <si>
    <t>Total waste electricity (kJ)</t>
  </si>
  <si>
    <t>Laser system as a percentage of total</t>
  </si>
  <si>
    <t>Laser beam as a percentage of total</t>
  </si>
  <si>
    <t>Laser system, mean</t>
  </si>
  <si>
    <t>Laser system, SD</t>
  </si>
  <si>
    <t>Support systems, mean</t>
  </si>
  <si>
    <t>Support systems, SD</t>
  </si>
  <si>
    <t>CNC system, mean</t>
  </si>
  <si>
    <t>CNC system, SD</t>
  </si>
  <si>
    <t>Extraction system, mean</t>
  </si>
  <si>
    <t>Extraction system, SD</t>
  </si>
  <si>
    <t>Chiller system (average power), mean</t>
  </si>
  <si>
    <t>Chiller system (average power), SD</t>
  </si>
  <si>
    <t>Melted volume per apparent energy (mm^3/kJ), mean</t>
  </si>
  <si>
    <t>Melted volume per apparent energy (mm^3/kJ), SD</t>
  </si>
  <si>
    <t>Total apparent power draw (kVA), mean</t>
  </si>
  <si>
    <t>Total apparent power draw (kVA), SD</t>
  </si>
  <si>
    <t>Naturally parameter-dependent (kVA), mean</t>
  </si>
  <si>
    <t>Naturally parameter-independent (kVA), mean</t>
  </si>
  <si>
    <t>Naturally parameter-dependent (kVA), % of total</t>
  </si>
  <si>
    <t>Naturally parameter-independent (kVA), % of total</t>
  </si>
  <si>
    <t>Melting rate (mean, cm^3/s)</t>
  </si>
  <si>
    <t>Electricity requirement (J/cm^3), mean</t>
  </si>
  <si>
    <t>Electricity requirement (J/cm^3), SD</t>
  </si>
  <si>
    <t>Stainless steel density (kg/cm^3)</t>
  </si>
  <si>
    <t>Electricity requirement (J/kg), mean</t>
  </si>
  <si>
    <t>Electricity requirement (J/kg), SD</t>
  </si>
  <si>
    <t>Melting rate (SD, cm^3/s)</t>
  </si>
  <si>
    <t>Melting rate (kg/hr), mean</t>
  </si>
  <si>
    <t>Melting rate (kg/hr), SD</t>
  </si>
  <si>
    <t>Other papers</t>
  </si>
  <si>
    <t>Density (kg/cm^3)</t>
  </si>
  <si>
    <t>Speed (mm/min)</t>
  </si>
  <si>
    <t>Melted c.s.a (µm^2)</t>
  </si>
  <si>
    <t>Melting rate (mm^3/s)</t>
  </si>
  <si>
    <t>https://www.sciencedirect.com/science/article/pii/S0030399207000473</t>
  </si>
  <si>
    <t>Laser electrical power (kVA)</t>
  </si>
  <si>
    <t>Chiller electrical power (kVA)</t>
  </si>
  <si>
    <t>Motion electrical power (kVA)</t>
  </si>
  <si>
    <t>Total electrical power (kVA)</t>
  </si>
  <si>
    <t>Exhaust system power (kVA)</t>
  </si>
  <si>
    <t>Power (kW)</t>
  </si>
  <si>
    <t>Speed (cm/min)</t>
  </si>
  <si>
    <t>Melting c.s.a (mean, mm^2)</t>
  </si>
  <si>
    <t>Melting c.s.a. (SD, mm^2)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</si>
</sst>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8">
    <xf numFmtId="0" fontId="0" fillId="0" borderId="0" xfId="0"/>
    <xf numFmtId="1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vertical="center"/>
    </xf>
    <xf numFmtId="0" fontId="1" fillId="0" borderId="0" xfId="0" applyFont="1" applyAlignment="1">
      <alignment vertical="center" wrapText="1"/>
    </xf>
    <xf numFmtId="1" fontId="0" fillId="0" borderId="0" xfId="0" applyNumberFormat="1" applyAlignment="1">
      <alignment horizontal="right" vertical="center" wrapText="1"/>
    </xf>
    <xf numFmtId="165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9" fontId="0" fillId="0" borderId="0" xfId="1" applyFont="1" applyAlignment="1">
      <alignment vertical="center"/>
    </xf>
    <xf numFmtId="2" fontId="0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2" fontId="6" fillId="0" borderId="0" xfId="0" applyNumberFormat="1" applyFont="1" applyAlignment="1">
      <alignment vertical="center"/>
    </xf>
    <xf numFmtId="0" fontId="7" fillId="0" borderId="1" xfId="2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(Sheet1!$H$55,Sheet1!$M$55,Sheet1!$R$55,Sheet1!$W$55)</c:f>
                <c:numCache>
                  <c:formatCode>General</c:formatCode>
                  <c:ptCount val="4"/>
                  <c:pt idx="0">
                    <c:v>0.15120235567426324</c:v>
                  </c:pt>
                  <c:pt idx="1">
                    <c:v>0.24445220439384052</c:v>
                  </c:pt>
                  <c:pt idx="2">
                    <c:v>7.3694756696351213E-2</c:v>
                  </c:pt>
                  <c:pt idx="3">
                    <c:v>0.23491551117980788</c:v>
                  </c:pt>
                </c:numCache>
              </c:numRef>
            </c:plus>
            <c:minus>
              <c:numRef>
                <c:f>(Sheet1!$H$55,Sheet1!$M$55,Sheet1!$R$55,Sheet1!$W$55)</c:f>
                <c:numCache>
                  <c:formatCode>General</c:formatCode>
                  <c:ptCount val="4"/>
                  <c:pt idx="0">
                    <c:v>0.15120235567426324</c:v>
                  </c:pt>
                  <c:pt idx="1">
                    <c:v>0.24445220439384052</c:v>
                  </c:pt>
                  <c:pt idx="2">
                    <c:v>7.3694756696351213E-2</c:v>
                  </c:pt>
                  <c:pt idx="3">
                    <c:v>0.23491551117980788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Sheet1!$D$17:$G$17</c:f>
              <c:numCache>
                <c:formatCode>0.000</c:formatCode>
                <c:ptCount val="4"/>
                <c:pt idx="0">
                  <c:v>3.1437574819825231</c:v>
                </c:pt>
                <c:pt idx="1">
                  <c:v>3.4157574819825229</c:v>
                </c:pt>
                <c:pt idx="2">
                  <c:v>3.6427574819825228</c:v>
                </c:pt>
                <c:pt idx="3">
                  <c:v>3.8147574819825225</c:v>
                </c:pt>
              </c:numCache>
            </c:numRef>
          </c:xVal>
          <c:yVal>
            <c:numRef>
              <c:f>(Sheet1!$H$54,Sheet1!$M$54,Sheet1!$R$54,Sheet1!$W$54)</c:f>
              <c:numCache>
                <c:formatCode>0.000</c:formatCode>
                <c:ptCount val="4"/>
                <c:pt idx="0">
                  <c:v>2.3830069599999999</c:v>
                </c:pt>
                <c:pt idx="1">
                  <c:v>2.9171292000000002</c:v>
                </c:pt>
                <c:pt idx="2">
                  <c:v>3.5797937600000003</c:v>
                </c:pt>
                <c:pt idx="3">
                  <c:v>4.2570309599999989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0D-433E-BA6E-241EAFB7BA3B}"/>
            </c:ext>
          </c:extLst>
        </c:ser>
        <c:ser>
          <c:idx val="1"/>
          <c:order val="1"/>
          <c:tx>
            <c:v>3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(Sheet1!$I$55,Sheet1!$N$55,Sheet1!$S$55)</c:f>
                <c:numCache>
                  <c:formatCode>General</c:formatCode>
                  <c:ptCount val="3"/>
                  <c:pt idx="0">
                    <c:v>8.327421171197244E-2</c:v>
                  </c:pt>
                  <c:pt idx="1">
                    <c:v>0.10981424185669181</c:v>
                  </c:pt>
                  <c:pt idx="2">
                    <c:v>0.11591196701498946</c:v>
                  </c:pt>
                </c:numCache>
              </c:numRef>
            </c:plus>
            <c:minus>
              <c:numRef>
                <c:f>(Sheet1!$I$55,Sheet1!$N$55,Sheet1!$S$55)</c:f>
                <c:numCache>
                  <c:formatCode>General</c:formatCode>
                  <c:ptCount val="3"/>
                  <c:pt idx="0">
                    <c:v>8.327421171197244E-2</c:v>
                  </c:pt>
                  <c:pt idx="1">
                    <c:v>0.10981424185669181</c:v>
                  </c:pt>
                  <c:pt idx="2">
                    <c:v>0.11591196701498946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Sheet1!$D$17:$G$17</c:f>
              <c:numCache>
                <c:formatCode>0.000</c:formatCode>
                <c:ptCount val="4"/>
                <c:pt idx="0">
                  <c:v>3.1437574819825231</c:v>
                </c:pt>
                <c:pt idx="1">
                  <c:v>3.4157574819825229</c:v>
                </c:pt>
                <c:pt idx="2">
                  <c:v>3.6427574819825228</c:v>
                </c:pt>
                <c:pt idx="3">
                  <c:v>3.8147574819825225</c:v>
                </c:pt>
              </c:numCache>
            </c:numRef>
          </c:xVal>
          <c:yVal>
            <c:numRef>
              <c:f>(Sheet1!$I$54,Sheet1!$N$54,Sheet1!$S$54,Sheet1!$W$54)</c:f>
              <c:numCache>
                <c:formatCode>0.000</c:formatCode>
                <c:ptCount val="4"/>
                <c:pt idx="0">
                  <c:v>2.37152634</c:v>
                </c:pt>
                <c:pt idx="1">
                  <c:v>3.7500041999999998</c:v>
                </c:pt>
                <c:pt idx="2">
                  <c:v>4.5829085999999997</c:v>
                </c:pt>
                <c:pt idx="3">
                  <c:v>4.2570309599999989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0D-433E-BA6E-241EAFB7BA3B}"/>
            </c:ext>
          </c:extLst>
        </c:ser>
        <c:ser>
          <c:idx val="2"/>
          <c:order val="2"/>
          <c:tx>
            <c:v>4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(Sheet1!$J$55,Sheet1!$O$55,Sheet1!$T$55)</c:f>
                <c:numCache>
                  <c:formatCode>General</c:formatCode>
                  <c:ptCount val="3"/>
                  <c:pt idx="0">
                    <c:v>6.6732264336106573E-2</c:v>
                  </c:pt>
                  <c:pt idx="1">
                    <c:v>6.6119919937326022E-2</c:v>
                  </c:pt>
                  <c:pt idx="2">
                    <c:v>0.17661460258402631</c:v>
                  </c:pt>
                </c:numCache>
              </c:numRef>
            </c:plus>
            <c:minus>
              <c:numRef>
                <c:f>(Sheet1!$J$55,Sheet1!$O$55,Sheet1!$T$55)</c:f>
                <c:numCache>
                  <c:formatCode>General</c:formatCode>
                  <c:ptCount val="3"/>
                  <c:pt idx="0">
                    <c:v>6.6732264336106573E-2</c:v>
                  </c:pt>
                  <c:pt idx="1">
                    <c:v>6.6119919937326022E-2</c:v>
                  </c:pt>
                  <c:pt idx="2">
                    <c:v>0.17661460258402631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Sheet1!$D$17:$G$17</c:f>
              <c:numCache>
                <c:formatCode>0.000</c:formatCode>
                <c:ptCount val="4"/>
                <c:pt idx="0">
                  <c:v>3.1437574819825231</c:v>
                </c:pt>
                <c:pt idx="1">
                  <c:v>3.4157574819825229</c:v>
                </c:pt>
                <c:pt idx="2">
                  <c:v>3.6427574819825228</c:v>
                </c:pt>
                <c:pt idx="3">
                  <c:v>3.8147574819825225</c:v>
                </c:pt>
              </c:numCache>
            </c:numRef>
          </c:xVal>
          <c:yVal>
            <c:numRef>
              <c:f>(Sheet1!$J$54,Sheet1!$O$54,Sheet1!$T$54,Sheet1!$Y$54)</c:f>
              <c:numCache>
                <c:formatCode>0.000</c:formatCode>
                <c:ptCount val="4"/>
                <c:pt idx="0">
                  <c:v>1.3627508000000002</c:v>
                </c:pt>
                <c:pt idx="1">
                  <c:v>3.5950306400000005</c:v>
                </c:pt>
                <c:pt idx="2">
                  <c:v>5.3942052799999995</c:v>
                </c:pt>
                <c:pt idx="3">
                  <c:v>6.3966394399999995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0D-433E-BA6E-241EAFB7BA3B}"/>
            </c:ext>
          </c:extLst>
        </c:ser>
        <c:ser>
          <c:idx val="3"/>
          <c:order val="3"/>
          <c:tx>
            <c:v>5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(Sheet1!$K$55,Sheet1!$P$55,Sheet1!$U$55)</c:f>
                <c:numCache>
                  <c:formatCode>General</c:formatCode>
                  <c:ptCount val="3"/>
                  <c:pt idx="0">
                    <c:v>3.2465524984204415E-2</c:v>
                  </c:pt>
                  <c:pt idx="1">
                    <c:v>7.5674208949020494E-2</c:v>
                  </c:pt>
                  <c:pt idx="2">
                    <c:v>0.50677748644561627</c:v>
                  </c:pt>
                </c:numCache>
              </c:numRef>
            </c:plus>
            <c:minus>
              <c:numRef>
                <c:f>(Sheet1!$K$55,Sheet1!$P$55,Sheet1!$U$55)</c:f>
                <c:numCache>
                  <c:formatCode>General</c:formatCode>
                  <c:ptCount val="3"/>
                  <c:pt idx="0">
                    <c:v>3.2465524984204415E-2</c:v>
                  </c:pt>
                  <c:pt idx="1">
                    <c:v>7.5674208949020494E-2</c:v>
                  </c:pt>
                  <c:pt idx="2">
                    <c:v>0.50677748644561627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Sheet1!$D$17:$G$17</c:f>
              <c:numCache>
                <c:formatCode>0.000</c:formatCode>
                <c:ptCount val="4"/>
                <c:pt idx="0">
                  <c:v>3.1437574819825231</c:v>
                </c:pt>
                <c:pt idx="1">
                  <c:v>3.4157574819825229</c:v>
                </c:pt>
                <c:pt idx="2">
                  <c:v>3.6427574819825228</c:v>
                </c:pt>
                <c:pt idx="3">
                  <c:v>3.8147574819825225</c:v>
                </c:pt>
              </c:numCache>
            </c:numRef>
          </c:xVal>
          <c:yVal>
            <c:numRef>
              <c:f>(Sheet1!$K$54,Sheet1!$P$54,Sheet1!$U$54,Sheet1!$Z$54)</c:f>
              <c:numCache>
                <c:formatCode>0.000</c:formatCode>
                <c:ptCount val="4"/>
                <c:pt idx="0">
                  <c:v>0.98290749999999993</c:v>
                </c:pt>
                <c:pt idx="1">
                  <c:v>2.7197716999999999</c:v>
                </c:pt>
                <c:pt idx="2">
                  <c:v>4.9457724000000001</c:v>
                </c:pt>
                <c:pt idx="3">
                  <c:v>6.6479374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0D-433E-BA6E-241EAFB7BA3B}"/>
            </c:ext>
          </c:extLst>
        </c:ser>
        <c:ser>
          <c:idx val="4"/>
          <c:order val="4"/>
          <c:tx>
            <c:v>6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(Sheet1!$L$55,Sheet1!$Q$55,Sheet1!$V$55)</c:f>
                <c:numCache>
                  <c:formatCode>General</c:formatCode>
                  <c:ptCount val="3"/>
                  <c:pt idx="0">
                    <c:v>5.2682188274823842E-2</c:v>
                  </c:pt>
                  <c:pt idx="1">
                    <c:v>0.14526422284736729</c:v>
                  </c:pt>
                  <c:pt idx="2">
                    <c:v>6.932623498983348E-2</c:v>
                  </c:pt>
                </c:numCache>
              </c:numRef>
            </c:plus>
            <c:minus>
              <c:numRef>
                <c:f>(Sheet1!$L$55,Sheet1!$Q$55,Sheet1!$V$55)</c:f>
                <c:numCache>
                  <c:formatCode>General</c:formatCode>
                  <c:ptCount val="3"/>
                  <c:pt idx="0">
                    <c:v>5.2682188274823842E-2</c:v>
                  </c:pt>
                  <c:pt idx="1">
                    <c:v>0.14526422284736729</c:v>
                  </c:pt>
                  <c:pt idx="2">
                    <c:v>6.932623498983348E-2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Sheet1!$D$17:$G$17</c:f>
              <c:numCache>
                <c:formatCode>0.000</c:formatCode>
                <c:ptCount val="4"/>
                <c:pt idx="0">
                  <c:v>3.1437574819825231</c:v>
                </c:pt>
                <c:pt idx="1">
                  <c:v>3.4157574819825229</c:v>
                </c:pt>
                <c:pt idx="2">
                  <c:v>3.6427574819825228</c:v>
                </c:pt>
                <c:pt idx="3">
                  <c:v>3.8147574819825225</c:v>
                </c:pt>
              </c:numCache>
            </c:numRef>
          </c:xVal>
          <c:yVal>
            <c:numRef>
              <c:f>(Sheet1!$L$54,Sheet1!$Q$54,Sheet1!$V$54,Sheet1!$AA$54)</c:f>
              <c:numCache>
                <c:formatCode>0.000</c:formatCode>
                <c:ptCount val="4"/>
                <c:pt idx="0">
                  <c:v>0.43908959999999997</c:v>
                </c:pt>
                <c:pt idx="1">
                  <c:v>2.0982409199999998</c:v>
                </c:pt>
                <c:pt idx="2">
                  <c:v>4.8521212800000004</c:v>
                </c:pt>
                <c:pt idx="3">
                  <c:v>6.8518108499999997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0D-433E-BA6E-241EAFB7B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637448"/>
        <c:axId val="445714496"/>
      </c:scatterChart>
      <c:valAx>
        <c:axId val="504637448"/>
        <c:scaling>
          <c:orientation val="minMax"/>
          <c:min val="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Apparent power (kVA)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14496"/>
        <c:crosses val="autoZero"/>
        <c:crossBetween val="midCat"/>
      </c:valAx>
      <c:valAx>
        <c:axId val="4457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Melting rate (mm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layout>
            <c:manualLayout>
              <c:xMode val="edge"/>
              <c:yMode val="edge"/>
              <c:x val="8.3895120529873662E-3"/>
              <c:y val="0.35388763826582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637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265188616755466"/>
          <c:y val="5.6120191994775422E-2"/>
          <c:w val="0.61374387838430455"/>
          <c:h val="0.7994518570169970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(Sheet1!$H$66:$AA$66,Sheet1!$C$66)</c:f>
              <c:numCache>
                <c:formatCode>General</c:formatCode>
                <c:ptCount val="21"/>
                <c:pt idx="0">
                  <c:v>6.8630600447999998E-2</c:v>
                </c:pt>
                <c:pt idx="1">
                  <c:v>6.8299958591999999E-2</c:v>
                </c:pt>
                <c:pt idx="2">
                  <c:v>3.9247223040000001E-2</c:v>
                </c:pt>
                <c:pt idx="3">
                  <c:v>2.8307735999999997E-2</c:v>
                </c:pt>
                <c:pt idx="4">
                  <c:v>1.2645780479999999E-2</c:v>
                </c:pt>
                <c:pt idx="5">
                  <c:v>8.4013320959999999E-2</c:v>
                </c:pt>
                <c:pt idx="6">
                  <c:v>0.10800012096</c:v>
                </c:pt>
                <c:pt idx="7">
                  <c:v>0.10353688243200002</c:v>
                </c:pt>
                <c:pt idx="8">
                  <c:v>7.8329424960000005E-2</c:v>
                </c:pt>
                <c:pt idx="9">
                  <c:v>6.0429338495999997E-2</c:v>
                </c:pt>
                <c:pt idx="10">
                  <c:v>0.103098060288</c:v>
                </c:pt>
                <c:pt idx="11">
                  <c:v>0.13198776767999998</c:v>
                </c:pt>
                <c:pt idx="12">
                  <c:v>0.15535311206399999</c:v>
                </c:pt>
                <c:pt idx="13">
                  <c:v>0.14243824512000003</c:v>
                </c:pt>
                <c:pt idx="14">
                  <c:v>0.13974109286400002</c:v>
                </c:pt>
                <c:pt idx="15">
                  <c:v>0.12260249164799997</c:v>
                </c:pt>
                <c:pt idx="16">
                  <c:v>0.15268722393600004</c:v>
                </c:pt>
                <c:pt idx="17">
                  <c:v>0.18422321587199997</c:v>
                </c:pt>
                <c:pt idx="18">
                  <c:v>0.19146059711999999</c:v>
                </c:pt>
                <c:pt idx="19">
                  <c:v>0.19733215248000002</c:v>
                </c:pt>
                <c:pt idx="20">
                  <c:v>8.8273440000000026E-3</c:v>
                </c:pt>
              </c:numCache>
            </c:numRef>
          </c:xVal>
          <c:yVal>
            <c:numRef>
              <c:f>(Sheet1!$H$68:$AA$68,Sheet1!$C$68)</c:f>
              <c:numCache>
                <c:formatCode>General</c:formatCode>
                <c:ptCount val="21"/>
                <c:pt idx="0">
                  <c:v>164904967.48184711</c:v>
                </c:pt>
                <c:pt idx="1">
                  <c:v>165703276.67025417</c:v>
                </c:pt>
                <c:pt idx="2">
                  <c:v>288365037.28180915</c:v>
                </c:pt>
                <c:pt idx="3">
                  <c:v>399803323.55569106</c:v>
                </c:pt>
                <c:pt idx="4">
                  <c:v>894964684.31002557</c:v>
                </c:pt>
                <c:pt idx="5">
                  <c:v>146366395.16954386</c:v>
                </c:pt>
                <c:pt idx="6">
                  <c:v>113858455.21128091</c:v>
                </c:pt>
                <c:pt idx="7">
                  <c:v>118766633.16778167</c:v>
                </c:pt>
                <c:pt idx="8">
                  <c:v>156987325.5346452</c:v>
                </c:pt>
                <c:pt idx="9">
                  <c:v>203489352.04629189</c:v>
                </c:pt>
                <c:pt idx="10">
                  <c:v>127198580.63773353</c:v>
                </c:pt>
                <c:pt idx="11">
                  <c:v>99357138.662511274</c:v>
                </c:pt>
                <c:pt idx="12">
                  <c:v>84413673.861484066</c:v>
                </c:pt>
                <c:pt idx="13">
                  <c:v>92067456.490277499</c:v>
                </c:pt>
                <c:pt idx="14">
                  <c:v>93844456.676032484</c:v>
                </c:pt>
                <c:pt idx="15">
                  <c:v>112013440.75914718</c:v>
                </c:pt>
                <c:pt idx="16">
                  <c:v>89942868.703234956</c:v>
                </c:pt>
                <c:pt idx="17">
                  <c:v>74546125.308544084</c:v>
                </c:pt>
                <c:pt idx="18">
                  <c:v>71728215.318004549</c:v>
                </c:pt>
                <c:pt idx="19">
                  <c:v>69593965.111838341</c:v>
                </c:pt>
                <c:pt idx="20">
                  <c:v>1176880263.7732348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8B-4847-BB55-55435CBC6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340240"/>
        <c:axId val="378523472"/>
      </c:scatterChart>
      <c:valAx>
        <c:axId val="67934024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Process rate (kg/hr)</a:t>
                </a:r>
              </a:p>
            </c:rich>
          </c:tx>
          <c:layout>
            <c:manualLayout>
              <c:xMode val="edge"/>
              <c:yMode val="edge"/>
              <c:x val="0.45954403139347128"/>
              <c:y val="0.93105696536121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23472"/>
        <c:crosses val="autoZero"/>
        <c:crossBetween val="midCat"/>
      </c:valAx>
      <c:valAx>
        <c:axId val="378523472"/>
        <c:scaling>
          <c:logBase val="10"/>
          <c:orientation val="minMax"/>
          <c:min val="1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Electricity requirements (J/kg)</a:t>
                </a:r>
              </a:p>
            </c:rich>
          </c:tx>
          <c:layout>
            <c:manualLayout>
              <c:xMode val="edge"/>
              <c:yMode val="edge"/>
              <c:x val="0.11167389688626239"/>
              <c:y val="0.297143575775828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34024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80 W beam power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Sheet1!$C$45:$G$45</c:f>
                <c:numCache>
                  <c:formatCode>General</c:formatCode>
                  <c:ptCount val="5"/>
                  <c:pt idx="0">
                    <c:v>1.4636880560146691E-2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Sheet1!$C$45:$G$45</c:f>
                <c:numCache>
                  <c:formatCode>General</c:formatCode>
                  <c:ptCount val="5"/>
                  <c:pt idx="0">
                    <c:v>1.4636880560146691E-2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Sheet1!$C$29:$G$29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Sheet1!$C$44:$G$44</c:f>
              <c:numCache>
                <c:formatCode>0</c:formatCode>
                <c:ptCount val="5"/>
                <c:pt idx="0" formatCode="0.000">
                  <c:v>0.15325250000000004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3F-4F4F-9037-F08297F9683E}"/>
            </c:ext>
          </c:extLst>
        </c:ser>
        <c:ser>
          <c:idx val="1"/>
          <c:order val="1"/>
          <c:tx>
            <c:v>120 W beam power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Sheet1!$H$45:$L$45</c:f>
                <c:numCache>
                  <c:formatCode>General</c:formatCode>
                  <c:ptCount val="5"/>
                  <c:pt idx="0">
                    <c:v>7.560117783713162E-2</c:v>
                  </c:pt>
                  <c:pt idx="1">
                    <c:v>2.7758070570657482E-2</c:v>
                  </c:pt>
                  <c:pt idx="2">
                    <c:v>1.6683066084026643E-2</c:v>
                  </c:pt>
                  <c:pt idx="3">
                    <c:v>6.4931049968408828E-3</c:v>
                  </c:pt>
                  <c:pt idx="4">
                    <c:v>8.7803647124706403E-3</c:v>
                  </c:pt>
                </c:numCache>
              </c:numRef>
            </c:plus>
            <c:minus>
              <c:numRef>
                <c:f>Sheet1!$H$45:$L$45</c:f>
                <c:numCache>
                  <c:formatCode>General</c:formatCode>
                  <c:ptCount val="5"/>
                  <c:pt idx="0">
                    <c:v>7.560117783713162E-2</c:v>
                  </c:pt>
                  <c:pt idx="1">
                    <c:v>2.7758070570657482E-2</c:v>
                  </c:pt>
                  <c:pt idx="2">
                    <c:v>1.6683066084026643E-2</c:v>
                  </c:pt>
                  <c:pt idx="3">
                    <c:v>6.4931049968408828E-3</c:v>
                  </c:pt>
                  <c:pt idx="4">
                    <c:v>8.7803647124706403E-3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Sheet1!$H$29:$L$29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Sheet1!$H$44:$L$44</c:f>
              <c:numCache>
                <c:formatCode>0.000</c:formatCode>
                <c:ptCount val="5"/>
                <c:pt idx="0">
                  <c:v>1.1915034799999999</c:v>
                </c:pt>
                <c:pt idx="1">
                  <c:v>0.79050878000000002</c:v>
                </c:pt>
                <c:pt idx="2">
                  <c:v>0.34068770000000004</c:v>
                </c:pt>
                <c:pt idx="3">
                  <c:v>0.19658149999999999</c:v>
                </c:pt>
                <c:pt idx="4">
                  <c:v>7.3181599999999999E-2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3F-4F4F-9037-F08297F9683E}"/>
            </c:ext>
          </c:extLst>
        </c:ser>
        <c:ser>
          <c:idx val="2"/>
          <c:order val="2"/>
          <c:tx>
            <c:v>160 W beam power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Sheet1!$M$45:$Q$45</c:f>
                <c:numCache>
                  <c:formatCode>General</c:formatCode>
                  <c:ptCount val="5"/>
                  <c:pt idx="0">
                    <c:v>0.12222610219692026</c:v>
                  </c:pt>
                  <c:pt idx="1">
                    <c:v>3.6604747285563934E-2</c:v>
                  </c:pt>
                  <c:pt idx="2">
                    <c:v>1.6529979984331505E-2</c:v>
                  </c:pt>
                  <c:pt idx="3">
                    <c:v>1.51348417898041E-2</c:v>
                  </c:pt>
                  <c:pt idx="4">
                    <c:v>2.421070380789455E-2</c:v>
                  </c:pt>
                </c:numCache>
              </c:numRef>
            </c:plus>
            <c:minus>
              <c:numRef>
                <c:f>Sheet1!$M$45:$Q$45</c:f>
                <c:numCache>
                  <c:formatCode>General</c:formatCode>
                  <c:ptCount val="5"/>
                  <c:pt idx="0">
                    <c:v>0.12222610219692026</c:v>
                  </c:pt>
                  <c:pt idx="1">
                    <c:v>3.6604747285563934E-2</c:v>
                  </c:pt>
                  <c:pt idx="2">
                    <c:v>1.6529979984331505E-2</c:v>
                  </c:pt>
                  <c:pt idx="3">
                    <c:v>1.51348417898041E-2</c:v>
                  </c:pt>
                  <c:pt idx="4">
                    <c:v>2.421070380789455E-2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Sheet1!$M$29:$Q$29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Sheet1!$M$44:$Q$44</c:f>
              <c:numCache>
                <c:formatCode>0.000</c:formatCode>
                <c:ptCount val="5"/>
                <c:pt idx="0">
                  <c:v>1.4585646000000001</c:v>
                </c:pt>
                <c:pt idx="1">
                  <c:v>1.2500013999999999</c:v>
                </c:pt>
                <c:pt idx="2">
                  <c:v>0.89875766000000012</c:v>
                </c:pt>
                <c:pt idx="3">
                  <c:v>0.54395433999999998</c:v>
                </c:pt>
                <c:pt idx="4">
                  <c:v>0.34970681999999997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3F-4F4F-9037-F08297F9683E}"/>
            </c:ext>
          </c:extLst>
        </c:ser>
        <c:ser>
          <c:idx val="3"/>
          <c:order val="3"/>
          <c:tx>
            <c:v>200 W beam power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Sheet1!$R$45:$V$45</c:f>
                <c:numCache>
                  <c:formatCode>General</c:formatCode>
                  <c:ptCount val="5"/>
                  <c:pt idx="0">
                    <c:v>3.6847378348175606E-2</c:v>
                  </c:pt>
                  <c:pt idx="1">
                    <c:v>3.8637322338329817E-2</c:v>
                  </c:pt>
                  <c:pt idx="2">
                    <c:v>4.4153650646006577E-2</c:v>
                  </c:pt>
                  <c:pt idx="3">
                    <c:v>0.10135549728912324</c:v>
                  </c:pt>
                  <c:pt idx="4">
                    <c:v>1.1554372498305579E-2</c:v>
                  </c:pt>
                </c:numCache>
              </c:numRef>
            </c:plus>
            <c:minus>
              <c:numRef>
                <c:f>Sheet1!$R$45:$V$45</c:f>
                <c:numCache>
                  <c:formatCode>General</c:formatCode>
                  <c:ptCount val="5"/>
                  <c:pt idx="0">
                    <c:v>3.6847378348175606E-2</c:v>
                  </c:pt>
                  <c:pt idx="1">
                    <c:v>3.8637322338329817E-2</c:v>
                  </c:pt>
                  <c:pt idx="2">
                    <c:v>4.4153650646006577E-2</c:v>
                  </c:pt>
                  <c:pt idx="3">
                    <c:v>0.10135549728912324</c:v>
                  </c:pt>
                  <c:pt idx="4">
                    <c:v>1.1554372498305579E-2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Sheet1!$R$29:$V$29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Sheet1!$R$44:$V$44</c:f>
              <c:numCache>
                <c:formatCode>0.000</c:formatCode>
                <c:ptCount val="5"/>
                <c:pt idx="0">
                  <c:v>1.7898968800000001</c:v>
                </c:pt>
                <c:pt idx="1">
                  <c:v>1.5276361999999999</c:v>
                </c:pt>
                <c:pt idx="2">
                  <c:v>1.3485513199999999</c:v>
                </c:pt>
                <c:pt idx="3">
                  <c:v>0.98915448000000006</c:v>
                </c:pt>
                <c:pt idx="4">
                  <c:v>0.80868688000000011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03F-4F4F-9037-F08297F9683E}"/>
            </c:ext>
          </c:extLst>
        </c:ser>
        <c:ser>
          <c:idx val="4"/>
          <c:order val="4"/>
          <c:tx>
            <c:v>240 W beam power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Sheet1!$W$45:$AA$45</c:f>
                <c:numCache>
                  <c:formatCode>General</c:formatCode>
                  <c:ptCount val="5"/>
                  <c:pt idx="0">
                    <c:v>0.11745775558990394</c:v>
                  </c:pt>
                  <c:pt idx="1">
                    <c:v>3.6094594904644672E-2</c:v>
                  </c:pt>
                  <c:pt idx="2">
                    <c:v>3.516574802762485E-2</c:v>
                  </c:pt>
                  <c:pt idx="3">
                    <c:v>5.6883754485490788E-2</c:v>
                  </c:pt>
                  <c:pt idx="4">
                    <c:v>1.4344914665897291E-2</c:v>
                  </c:pt>
                </c:numCache>
              </c:numRef>
            </c:plus>
            <c:minus>
              <c:numRef>
                <c:f>Sheet1!$W$45:$AA$45</c:f>
                <c:numCache>
                  <c:formatCode>General</c:formatCode>
                  <c:ptCount val="5"/>
                  <c:pt idx="0">
                    <c:v>0.11745775558990394</c:v>
                  </c:pt>
                  <c:pt idx="1">
                    <c:v>3.6094594904644672E-2</c:v>
                  </c:pt>
                  <c:pt idx="2">
                    <c:v>3.516574802762485E-2</c:v>
                  </c:pt>
                  <c:pt idx="3">
                    <c:v>5.6883754485490788E-2</c:v>
                  </c:pt>
                  <c:pt idx="4">
                    <c:v>1.4344914665897291E-2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Sheet1!$W$29:$AA$29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Sheet1!$W$44:$AA$44</c:f>
              <c:numCache>
                <c:formatCode>0.000</c:formatCode>
                <c:ptCount val="5"/>
                <c:pt idx="0">
                  <c:v>2.1285154799999995</c:v>
                </c:pt>
                <c:pt idx="1">
                  <c:v>1.7672132400000002</c:v>
                </c:pt>
                <c:pt idx="2">
                  <c:v>1.5991598599999999</c:v>
                </c:pt>
                <c:pt idx="3">
                  <c:v>1.32958748</c:v>
                </c:pt>
                <c:pt idx="4">
                  <c:v>1.1419684749999999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03F-4F4F-9037-F08297F96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274744"/>
        <c:axId val="705270808"/>
      </c:scatterChart>
      <c:valAx>
        <c:axId val="705274744"/>
        <c:scaling>
          <c:orientation val="minMax"/>
          <c:max val="6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Traverse rate (mm/s)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0808"/>
        <c:crosses val="autoZero"/>
        <c:crossBetween val="midCat"/>
        <c:majorUnit val="1"/>
      </c:valAx>
      <c:valAx>
        <c:axId val="7052708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Melting c.s.a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4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2 mm/s traverse speed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(Sheet1!$C$45,Sheet1!$H$45,Sheet1!$M$45,Sheet1!$R$45,Sheet1!$W$45)</c:f>
                <c:numCache>
                  <c:formatCode>General</c:formatCode>
                  <c:ptCount val="5"/>
                  <c:pt idx="0">
                    <c:v>1.4636880560146691E-2</c:v>
                  </c:pt>
                  <c:pt idx="1">
                    <c:v>7.560117783713162E-2</c:v>
                  </c:pt>
                  <c:pt idx="2">
                    <c:v>0.12222610219692026</c:v>
                  </c:pt>
                  <c:pt idx="3">
                    <c:v>3.6847378348175606E-2</c:v>
                  </c:pt>
                  <c:pt idx="4">
                    <c:v>0.11745775558990394</c:v>
                  </c:pt>
                </c:numCache>
              </c:numRef>
            </c:plus>
            <c:minus>
              <c:numRef>
                <c:f>(Sheet1!$C$45,Sheet1!$H$45,Sheet1!$M$45,Sheet1!$R$45,Sheet1!$W$45)</c:f>
                <c:numCache>
                  <c:formatCode>General</c:formatCode>
                  <c:ptCount val="5"/>
                  <c:pt idx="0">
                    <c:v>1.4636880560146691E-2</c:v>
                  </c:pt>
                  <c:pt idx="1">
                    <c:v>7.560117783713162E-2</c:v>
                  </c:pt>
                  <c:pt idx="2">
                    <c:v>0.12222610219692026</c:v>
                  </c:pt>
                  <c:pt idx="3">
                    <c:v>3.6847378348175606E-2</c:v>
                  </c:pt>
                  <c:pt idx="4">
                    <c:v>0.11745775558990394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(Sheet1!$C$31,Sheet1!$H$31,Sheet1!$M$31,Sheet1!$R$31,Sheet1!$W$31)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(Sheet1!$C$44,Sheet1!$H$44,Sheet1!$M$44,Sheet1!$R$44,Sheet1!$W$44)</c:f>
              <c:numCache>
                <c:formatCode>0.000</c:formatCode>
                <c:ptCount val="5"/>
                <c:pt idx="0">
                  <c:v>0.15325250000000004</c:v>
                </c:pt>
                <c:pt idx="1">
                  <c:v>1.1915034799999999</c:v>
                </c:pt>
                <c:pt idx="2">
                  <c:v>1.4585646000000001</c:v>
                </c:pt>
                <c:pt idx="3">
                  <c:v>1.7898968800000001</c:v>
                </c:pt>
                <c:pt idx="4">
                  <c:v>2.1285154799999995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37-43E0-9A9A-B39C8F6F74F3}"/>
            </c:ext>
          </c:extLst>
        </c:ser>
        <c:ser>
          <c:idx val="1"/>
          <c:order val="1"/>
          <c:tx>
            <c:v>3 mm/s traverse speed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(Sheet1!$D$45,Sheet1!$I$45,Sheet1!$N$45,Sheet1!$S$45,Sheet1!$X$45)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2.7758070570657482E-2</c:v>
                  </c:pt>
                  <c:pt idx="2">
                    <c:v>3.6604747285563934E-2</c:v>
                  </c:pt>
                  <c:pt idx="3">
                    <c:v>3.8637322338329817E-2</c:v>
                  </c:pt>
                  <c:pt idx="4">
                    <c:v>3.6094594904644672E-2</c:v>
                  </c:pt>
                </c:numCache>
              </c:numRef>
            </c:plus>
            <c:minus>
              <c:numRef>
                <c:f>(Sheet1!$D$45,Sheet1!$I$45,Sheet1!$N$45,Sheet1!$S$45,Sheet1!$X$45)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2.7758070570657482E-2</c:v>
                  </c:pt>
                  <c:pt idx="2">
                    <c:v>3.6604747285563934E-2</c:v>
                  </c:pt>
                  <c:pt idx="3">
                    <c:v>3.8637322338329817E-2</c:v>
                  </c:pt>
                  <c:pt idx="4">
                    <c:v>3.6094594904644672E-2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(Sheet1!$D$31,Sheet1!$I$31,Sheet1!$N$31,Sheet1!$S$31,Sheet1!$X$31)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(Sheet1!$D$44,Sheet1!$I$44,Sheet1!$N$44,Sheet1!$S$44,Sheet1!$X$44)</c:f>
              <c:numCache>
                <c:formatCode>0.000</c:formatCode>
                <c:ptCount val="5"/>
                <c:pt idx="0" formatCode="0">
                  <c:v>0</c:v>
                </c:pt>
                <c:pt idx="1">
                  <c:v>0.79050878000000002</c:v>
                </c:pt>
                <c:pt idx="2">
                  <c:v>1.2500013999999999</c:v>
                </c:pt>
                <c:pt idx="3">
                  <c:v>1.5276361999999999</c:v>
                </c:pt>
                <c:pt idx="4">
                  <c:v>1.7672132400000002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37-43E0-9A9A-B39C8F6F74F3}"/>
            </c:ext>
          </c:extLst>
        </c:ser>
        <c:ser>
          <c:idx val="2"/>
          <c:order val="2"/>
          <c:tx>
            <c:v>4 mm/s traverse speed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(Sheet1!$E$45,Sheet1!$J$45,Sheet1!$O$45,Sheet1!$T$45,Sheet1!$Y$45)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1.6683066084026643E-2</c:v>
                  </c:pt>
                  <c:pt idx="2">
                    <c:v>1.6529979984331505E-2</c:v>
                  </c:pt>
                  <c:pt idx="3">
                    <c:v>4.4153650646006577E-2</c:v>
                  </c:pt>
                  <c:pt idx="4">
                    <c:v>3.516574802762485E-2</c:v>
                  </c:pt>
                </c:numCache>
              </c:numRef>
            </c:plus>
            <c:minus>
              <c:numRef>
                <c:f>(Sheet1!$E$45,Sheet1!$J$45,Sheet1!$O$45,Sheet1!$T$45,Sheet1!$Y$45)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1.6683066084026643E-2</c:v>
                  </c:pt>
                  <c:pt idx="2">
                    <c:v>1.6529979984331505E-2</c:v>
                  </c:pt>
                  <c:pt idx="3">
                    <c:v>4.4153650646006577E-2</c:v>
                  </c:pt>
                  <c:pt idx="4">
                    <c:v>3.516574802762485E-2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(Sheet1!$E$31,Sheet1!$J$31,Sheet1!$O$31,Sheet1!$T$31,Sheet1!$Y$31)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(Sheet1!$E$44,Sheet1!$J$44,Sheet1!$O$44,Sheet1!$T$44,Sheet1!$Y$44)</c:f>
              <c:numCache>
                <c:formatCode>0.000</c:formatCode>
                <c:ptCount val="5"/>
                <c:pt idx="0" formatCode="0">
                  <c:v>0</c:v>
                </c:pt>
                <c:pt idx="1">
                  <c:v>0.34068770000000004</c:v>
                </c:pt>
                <c:pt idx="2">
                  <c:v>0.89875766000000012</c:v>
                </c:pt>
                <c:pt idx="3">
                  <c:v>1.3485513199999999</c:v>
                </c:pt>
                <c:pt idx="4">
                  <c:v>1.5991598599999999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37-43E0-9A9A-B39C8F6F74F3}"/>
            </c:ext>
          </c:extLst>
        </c:ser>
        <c:ser>
          <c:idx val="3"/>
          <c:order val="3"/>
          <c:tx>
            <c:v>5 mm/s traverse speed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(Sheet1!$F$45,Sheet1!$K$45,Sheet1!$P$45,Sheet1!$U$45,Sheet1!$Z$45)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6.4931049968408828E-3</c:v>
                  </c:pt>
                  <c:pt idx="2">
                    <c:v>1.51348417898041E-2</c:v>
                  </c:pt>
                  <c:pt idx="3">
                    <c:v>0.10135549728912324</c:v>
                  </c:pt>
                  <c:pt idx="4">
                    <c:v>5.6883754485490788E-2</c:v>
                  </c:pt>
                </c:numCache>
              </c:numRef>
            </c:plus>
            <c:minus>
              <c:numRef>
                <c:f>(Sheet1!$F$45,Sheet1!$K$45,Sheet1!$P$45,Sheet1!$U$45,Sheet1!$Z$45)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6.4931049968408828E-3</c:v>
                  </c:pt>
                  <c:pt idx="2">
                    <c:v>1.51348417898041E-2</c:v>
                  </c:pt>
                  <c:pt idx="3">
                    <c:v>0.10135549728912324</c:v>
                  </c:pt>
                  <c:pt idx="4">
                    <c:v>5.6883754485490788E-2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(Sheet1!$F$31,Sheet1!$K$31,Sheet1!$P$31,Sheet1!$U$31,Sheet1!$Z$31)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(Sheet1!$F$44,Sheet1!$K$44,Sheet1!$P$44,Sheet1!$U$44,Sheet1!$Z$44)</c:f>
              <c:numCache>
                <c:formatCode>0.000</c:formatCode>
                <c:ptCount val="5"/>
                <c:pt idx="0" formatCode="0">
                  <c:v>0</c:v>
                </c:pt>
                <c:pt idx="1">
                  <c:v>0.19658149999999999</c:v>
                </c:pt>
                <c:pt idx="2">
                  <c:v>0.54395433999999998</c:v>
                </c:pt>
                <c:pt idx="3">
                  <c:v>0.98915448000000006</c:v>
                </c:pt>
                <c:pt idx="4">
                  <c:v>1.32958748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37-43E0-9A9A-B39C8F6F74F3}"/>
            </c:ext>
          </c:extLst>
        </c:ser>
        <c:ser>
          <c:idx val="4"/>
          <c:order val="4"/>
          <c:tx>
            <c:v>6 mm/s traverse speed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(Sheet1!$G$45,Sheet1!$L$45,Sheet1!$Q$45,Sheet1!$V$45,Sheet1!$AA$45)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8.7803647124706403E-3</c:v>
                  </c:pt>
                  <c:pt idx="2">
                    <c:v>2.421070380789455E-2</c:v>
                  </c:pt>
                  <c:pt idx="3">
                    <c:v>1.1554372498305579E-2</c:v>
                  </c:pt>
                  <c:pt idx="4">
                    <c:v>1.4344914665897291E-2</c:v>
                  </c:pt>
                </c:numCache>
              </c:numRef>
            </c:plus>
            <c:minus>
              <c:numRef>
                <c:f>(Sheet1!$G$45,Sheet1!$L$45,Sheet1!$Q$45,Sheet1!$V$45,Sheet1!$AA$45)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8.7803647124706403E-3</c:v>
                  </c:pt>
                  <c:pt idx="2">
                    <c:v>2.421070380789455E-2</c:v>
                  </c:pt>
                  <c:pt idx="3">
                    <c:v>1.1554372498305579E-2</c:v>
                  </c:pt>
                  <c:pt idx="4">
                    <c:v>1.4344914665897291E-2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(Sheet1!$G$31,Sheet1!$L$31,Sheet1!$Q$31,Sheet1!$V$31,Sheet1!$AA$31)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(Sheet1!$G$44,Sheet1!$L$44,Sheet1!$Q$44,Sheet1!$V$44,Sheet1!$AA$44)</c:f>
              <c:numCache>
                <c:formatCode>0.000</c:formatCode>
                <c:ptCount val="5"/>
                <c:pt idx="0" formatCode="0">
                  <c:v>0</c:v>
                </c:pt>
                <c:pt idx="1">
                  <c:v>7.3181599999999999E-2</c:v>
                </c:pt>
                <c:pt idx="2">
                  <c:v>0.34970681999999997</c:v>
                </c:pt>
                <c:pt idx="3">
                  <c:v>0.80868688000000011</c:v>
                </c:pt>
                <c:pt idx="4">
                  <c:v>1.1419684749999999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37-43E0-9A9A-B39C8F6F7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274744"/>
        <c:axId val="705270808"/>
      </c:scatterChart>
      <c:valAx>
        <c:axId val="705274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Traverse rate (mm/s)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0808"/>
        <c:crosses val="autoZero"/>
        <c:crossBetween val="midCat"/>
      </c:valAx>
      <c:valAx>
        <c:axId val="70527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Melting c.s.a (mm</a:t>
                </a:r>
                <a:r>
                  <a:rPr lang="en-US" baseline="30000"/>
                  <a:t>3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274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735394041736172"/>
          <c:y val="5.879076710204291E-2"/>
          <c:w val="0.56323891462039055"/>
          <c:h val="0.79945185701699706"/>
        </c:manualLayout>
      </c:layout>
      <c:scatterChart>
        <c:scatterStyle val="smoothMarker"/>
        <c:varyColors val="0"/>
        <c:ser>
          <c:idx val="0"/>
          <c:order val="0"/>
          <c:tx>
            <c:v>2 mm/s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16D6A43-5E0D-46D9-96FB-6E30CF9C2075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553-4B77-BCFC-3721D5BB284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2A30B42-C580-4310-BB43-8BCE1DC5B3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553-4B77-BCFC-3721D5BB284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AEA95B5-8B30-438E-B425-9AF9D6D906F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553-4B77-BCFC-3721D5BB284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60AA48-28C2-4487-BDC3-FF7FDB947D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553-4B77-BCFC-3721D5BB284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C9EC39E-83A9-47F1-8A68-EB3AC88600F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553-4B77-BCFC-3721D5BB28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(Sheet1!$C$66,Sheet1!$H$66,Sheet1!$M$66,Sheet1!$R$66,Sheet1!$W$66)</c:f>
              <c:numCache>
                <c:formatCode>General</c:formatCode>
                <c:ptCount val="5"/>
                <c:pt idx="0">
                  <c:v>8.8273440000000026E-3</c:v>
                </c:pt>
                <c:pt idx="1">
                  <c:v>6.8630600447999998E-2</c:v>
                </c:pt>
                <c:pt idx="2">
                  <c:v>8.4013320959999999E-2</c:v>
                </c:pt>
                <c:pt idx="3">
                  <c:v>0.103098060288</c:v>
                </c:pt>
                <c:pt idx="4">
                  <c:v>0.12260249164799997</c:v>
                </c:pt>
              </c:numCache>
            </c:numRef>
          </c:xVal>
          <c:yVal>
            <c:numRef>
              <c:f>(Sheet1!$C$69,Sheet1!$H$69:$AA$69)</c:f>
              <c:numCache>
                <c:formatCode>General</c:formatCode>
                <c:ptCount val="21"/>
                <c:pt idx="0">
                  <c:v>112401793.4744475</c:v>
                </c:pt>
                <c:pt idx="1">
                  <c:v>10463259.220041499</c:v>
                </c:pt>
                <c:pt idx="2">
                  <c:v>5818535.3078584364</c:v>
                </c:pt>
                <c:pt idx="3">
                  <c:v>14120888.348171147</c:v>
                </c:pt>
                <c:pt idx="4">
                  <c:v>13205540.490499103</c:v>
                </c:pt>
                <c:pt idx="5">
                  <c:v>107378307.29340672</c:v>
                </c:pt>
                <c:pt idx="6">
                  <c:v>12265342.223572053</c:v>
                </c:pt>
                <c:pt idx="7">
                  <c:v>3334204.2491581505</c:v>
                </c:pt>
                <c:pt idx="8">
                  <c:v>2184359.7628640775</c:v>
                </c:pt>
                <c:pt idx="9">
                  <c:v>4367973.8541498324</c:v>
                </c:pt>
                <c:pt idx="10">
                  <c:v>14087859.168583427</c:v>
                </c:pt>
                <c:pt idx="11">
                  <c:v>2618549.8608777351</c:v>
                </c:pt>
                <c:pt idx="12">
                  <c:v>2512963.3567976332</c:v>
                </c:pt>
                <c:pt idx="13">
                  <c:v>2763833.9083943088</c:v>
                </c:pt>
                <c:pt idx="14">
                  <c:v>9433857.9315910228</c:v>
                </c:pt>
                <c:pt idx="15">
                  <c:v>1340832.6957597963</c:v>
                </c:pt>
                <c:pt idx="16">
                  <c:v>6181231.6946231918</c:v>
                </c:pt>
                <c:pt idx="17">
                  <c:v>1837045.6586240313</c:v>
                </c:pt>
                <c:pt idx="18">
                  <c:v>1639279.6771649888</c:v>
                </c:pt>
                <c:pt idx="19">
                  <c:v>3068748.9550005319</c:v>
                </c:pt>
                <c:pt idx="20">
                  <c:v>874209.32595425134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datalabelsRange>
                <c15:f>(Sheet1!$C$28,Sheet1!$H$28:$AA$28)</c15:f>
                <c15:dlblRangeCache>
                  <c:ptCount val="21"/>
                  <c:pt idx="0">
                    <c:v>TC1</c:v>
                  </c:pt>
                  <c:pt idx="1">
                    <c:v>TC6</c:v>
                  </c:pt>
                  <c:pt idx="2">
                    <c:v>TC7</c:v>
                  </c:pt>
                  <c:pt idx="3">
                    <c:v>TC8</c:v>
                  </c:pt>
                  <c:pt idx="4">
                    <c:v>TC9</c:v>
                  </c:pt>
                  <c:pt idx="5">
                    <c:v>TC10</c:v>
                  </c:pt>
                  <c:pt idx="6">
                    <c:v>TC11</c:v>
                  </c:pt>
                  <c:pt idx="7">
                    <c:v>TC12</c:v>
                  </c:pt>
                  <c:pt idx="8">
                    <c:v>TC13</c:v>
                  </c:pt>
                  <c:pt idx="9">
                    <c:v>TC14</c:v>
                  </c:pt>
                  <c:pt idx="10">
                    <c:v>TC15</c:v>
                  </c:pt>
                  <c:pt idx="11">
                    <c:v>TC16</c:v>
                  </c:pt>
                  <c:pt idx="12">
                    <c:v>TC17</c:v>
                  </c:pt>
                  <c:pt idx="13">
                    <c:v>TC18</c:v>
                  </c:pt>
                  <c:pt idx="14">
                    <c:v>TC19</c:v>
                  </c:pt>
                  <c:pt idx="15">
                    <c:v>TC20</c:v>
                  </c:pt>
                  <c:pt idx="16">
                    <c:v>TC21</c:v>
                  </c:pt>
                  <c:pt idx="17">
                    <c:v>TC22</c:v>
                  </c:pt>
                  <c:pt idx="18">
                    <c:v>TC23</c:v>
                  </c:pt>
                  <c:pt idx="19">
                    <c:v>TC24</c:v>
                  </c:pt>
                  <c:pt idx="20">
                    <c:v>TC25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5-3553-4B77-BCFC-3721D5BB284F}"/>
            </c:ext>
          </c:extLst>
        </c:ser>
        <c:ser>
          <c:idx val="1"/>
          <c:order val="1"/>
          <c:tx>
            <c:v>3 mm/s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(Sheet1!$I$66,Sheet1!$N$66,Sheet1!$S$66,Sheet1!$X$66)</c:f>
              <c:numCache>
                <c:formatCode>General</c:formatCode>
                <c:ptCount val="4"/>
                <c:pt idx="0">
                  <c:v>6.8299958591999999E-2</c:v>
                </c:pt>
                <c:pt idx="1">
                  <c:v>0.10800012096</c:v>
                </c:pt>
                <c:pt idx="2">
                  <c:v>0.13198776767999998</c:v>
                </c:pt>
                <c:pt idx="3">
                  <c:v>0.15268722393600004</c:v>
                </c:pt>
              </c:numCache>
            </c:numRef>
          </c:xVal>
          <c:yVal>
            <c:numRef>
              <c:f>(Sheet1!$I$68,Sheet1!$N$68,Sheet1!$S$68,Sheet1!$X$68)</c:f>
              <c:numCache>
                <c:formatCode>General</c:formatCode>
                <c:ptCount val="4"/>
                <c:pt idx="0">
                  <c:v>165703276.67025417</c:v>
                </c:pt>
                <c:pt idx="1">
                  <c:v>113858455.21128091</c:v>
                </c:pt>
                <c:pt idx="2">
                  <c:v>99357138.662511274</c:v>
                </c:pt>
                <c:pt idx="3">
                  <c:v>89942868.703234956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3553-4B77-BCFC-3721D5BB284F}"/>
            </c:ext>
          </c:extLst>
        </c:ser>
        <c:ser>
          <c:idx val="2"/>
          <c:order val="2"/>
          <c:tx>
            <c:v>4 mm/s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(Sheet1!$J$66,Sheet1!$O$66,Sheet1!$T$66,Sheet1!$Y$66)</c:f>
              <c:numCache>
                <c:formatCode>General</c:formatCode>
                <c:ptCount val="4"/>
                <c:pt idx="0">
                  <c:v>3.9247223040000001E-2</c:v>
                </c:pt>
                <c:pt idx="1">
                  <c:v>0.10353688243200002</c:v>
                </c:pt>
                <c:pt idx="2">
                  <c:v>0.15535311206399999</c:v>
                </c:pt>
                <c:pt idx="3">
                  <c:v>0.18422321587199997</c:v>
                </c:pt>
              </c:numCache>
            </c:numRef>
          </c:xVal>
          <c:yVal>
            <c:numRef>
              <c:f>(Sheet1!$J$68,Sheet1!$O$68,Sheet1!$T$68,Sheet1!$Y$68)</c:f>
              <c:numCache>
                <c:formatCode>General</c:formatCode>
                <c:ptCount val="4"/>
                <c:pt idx="0">
                  <c:v>288365037.28180915</c:v>
                </c:pt>
                <c:pt idx="1">
                  <c:v>118766633.16778167</c:v>
                </c:pt>
                <c:pt idx="2">
                  <c:v>84413673.861484066</c:v>
                </c:pt>
                <c:pt idx="3">
                  <c:v>74546125.308544084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3553-4B77-BCFC-3721D5BB284F}"/>
            </c:ext>
          </c:extLst>
        </c:ser>
        <c:ser>
          <c:idx val="3"/>
          <c:order val="3"/>
          <c:tx>
            <c:v>5 mm/s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(Sheet1!$K$66,Sheet1!$P$66,Sheet1!$U$66,Sheet1!$Z$66)</c:f>
              <c:numCache>
                <c:formatCode>General</c:formatCode>
                <c:ptCount val="4"/>
                <c:pt idx="0">
                  <c:v>2.8307735999999997E-2</c:v>
                </c:pt>
                <c:pt idx="1">
                  <c:v>7.8329424960000005E-2</c:v>
                </c:pt>
                <c:pt idx="2">
                  <c:v>0.14243824512000003</c:v>
                </c:pt>
                <c:pt idx="3">
                  <c:v>0.19146059711999999</c:v>
                </c:pt>
              </c:numCache>
            </c:numRef>
          </c:xVal>
          <c:yVal>
            <c:numRef>
              <c:f>(Sheet1!$K$68,Sheet1!$P$68,Sheet1!$U$68,Sheet1!$Z$68)</c:f>
              <c:numCache>
                <c:formatCode>General</c:formatCode>
                <c:ptCount val="4"/>
                <c:pt idx="0">
                  <c:v>399803323.55569106</c:v>
                </c:pt>
                <c:pt idx="1">
                  <c:v>156987325.5346452</c:v>
                </c:pt>
                <c:pt idx="2">
                  <c:v>92067456.490277499</c:v>
                </c:pt>
                <c:pt idx="3">
                  <c:v>71728215.318004549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3553-4B77-BCFC-3721D5BB284F}"/>
            </c:ext>
          </c:extLst>
        </c:ser>
        <c:ser>
          <c:idx val="4"/>
          <c:order val="4"/>
          <c:tx>
            <c:v>6 mm/s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(Sheet1!$L$66,Sheet1!$Q$66,Sheet1!$V$66,Sheet1!$AA$66)</c:f>
              <c:numCache>
                <c:formatCode>General</c:formatCode>
                <c:ptCount val="4"/>
                <c:pt idx="0">
                  <c:v>1.2645780479999999E-2</c:v>
                </c:pt>
                <c:pt idx="1">
                  <c:v>6.0429338495999997E-2</c:v>
                </c:pt>
                <c:pt idx="2">
                  <c:v>0.13974109286400002</c:v>
                </c:pt>
                <c:pt idx="3">
                  <c:v>0.19733215248000002</c:v>
                </c:pt>
              </c:numCache>
            </c:numRef>
          </c:xVal>
          <c:yVal>
            <c:numRef>
              <c:f>(Sheet1!$L$68,Sheet1!$Q$68,Sheet1!$V$68,Sheet1!$AA$68)</c:f>
              <c:numCache>
                <c:formatCode>General</c:formatCode>
                <c:ptCount val="4"/>
                <c:pt idx="0">
                  <c:v>894964684.31002557</c:v>
                </c:pt>
                <c:pt idx="1">
                  <c:v>203489352.04629189</c:v>
                </c:pt>
                <c:pt idx="2">
                  <c:v>93844456.676032484</c:v>
                </c:pt>
                <c:pt idx="3">
                  <c:v>69593965.111838341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3553-4B77-BCFC-3721D5BB2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340240"/>
        <c:axId val="378523472"/>
      </c:scatterChart>
      <c:valAx>
        <c:axId val="67934024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Process rate (kg/hr)</a:t>
                </a:r>
              </a:p>
            </c:rich>
          </c:tx>
          <c:layout>
            <c:manualLayout>
              <c:xMode val="edge"/>
              <c:yMode val="edge"/>
              <c:x val="0.45954403139347128"/>
              <c:y val="0.931056965361216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23472"/>
        <c:crosses val="autoZero"/>
        <c:crossBetween val="midCat"/>
      </c:valAx>
      <c:valAx>
        <c:axId val="378523472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Electricity requirements (J/kg)</a:t>
                </a:r>
              </a:p>
            </c:rich>
          </c:tx>
          <c:layout>
            <c:manualLayout>
              <c:xMode val="edge"/>
              <c:yMode val="edge"/>
              <c:x val="1.4769124724092577E-2"/>
              <c:y val="0.32796602795422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340240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Laser system power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Sheet1!$C$19:$G$19</c:f>
              <c:numCache>
                <c:formatCode>0%</c:formatCode>
                <c:ptCount val="5"/>
                <c:pt idx="0">
                  <c:v>0.15143337675755755</c:v>
                </c:pt>
                <c:pt idx="1">
                  <c:v>0.17717651669770135</c:v>
                </c:pt>
                <c:pt idx="2">
                  <c:v>0.2374290341975015</c:v>
                </c:pt>
                <c:pt idx="3">
                  <c:v>0.26600727739707625</c:v>
                </c:pt>
                <c:pt idx="4">
                  <c:v>0.30329582036725156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19-4E20-A21C-AE4302E25FC9}"/>
            </c:ext>
          </c:extLst>
        </c:ser>
        <c:ser>
          <c:idx val="1"/>
          <c:order val="1"/>
          <c:tx>
            <c:v>Laser beam power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Sheet1!$C$20:$G$20</c:f>
              <c:numCache>
                <c:formatCode>0%</c:formatCode>
                <c:ptCount val="5"/>
                <c:pt idx="0">
                  <c:v>2.7722357301154705E-2</c:v>
                </c:pt>
                <c:pt idx="1">
                  <c:v>3.8170883310097235E-2</c:v>
                </c:pt>
                <c:pt idx="2">
                  <c:v>4.6841733010604486E-2</c:v>
                </c:pt>
                <c:pt idx="3">
                  <c:v>5.4903462827053925E-2</c:v>
                </c:pt>
                <c:pt idx="4">
                  <c:v>6.2913566886897462E-2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19-4E20-A21C-AE4302E25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44335"/>
        <c:axId val="721817407"/>
      </c:scatterChart>
      <c:valAx>
        <c:axId val="867544335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17407"/>
        <c:crosses val="autoZero"/>
        <c:crossBetween val="midCat"/>
      </c:valAx>
      <c:valAx>
        <c:axId val="72181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Proportion of total power draw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54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Laser system power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Sheet1!$C$18:$G$18</c:f>
                <c:numCache>
                  <c:formatCode>General</c:formatCode>
                  <c:ptCount val="5"/>
                  <c:pt idx="0">
                    <c:v>5.7942903151330064E-2</c:v>
                  </c:pt>
                  <c:pt idx="1">
                    <c:v>5.4152107898405591E-2</c:v>
                  </c:pt>
                  <c:pt idx="2">
                    <c:v>5.7000000000000002E-2</c:v>
                  </c:pt>
                  <c:pt idx="3">
                    <c:v>5.6000000000000001E-2</c:v>
                  </c:pt>
                  <c:pt idx="4">
                    <c:v>5.5E-2</c:v>
                  </c:pt>
                </c:numCache>
              </c:numRef>
            </c:plus>
            <c:minus>
              <c:numRef>
                <c:f>Sheet1!$C$18:$G$18</c:f>
                <c:numCache>
                  <c:formatCode>General</c:formatCode>
                  <c:ptCount val="5"/>
                  <c:pt idx="0">
                    <c:v>5.7942903151330064E-2</c:v>
                  </c:pt>
                  <c:pt idx="1">
                    <c:v>5.4152107898405591E-2</c:v>
                  </c:pt>
                  <c:pt idx="2">
                    <c:v>5.7000000000000002E-2</c:v>
                  </c:pt>
                  <c:pt idx="3">
                    <c:v>5.6000000000000001E-2</c:v>
                  </c:pt>
                  <c:pt idx="4">
                    <c:v>5.5E-2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Sheet1!$C$17:$G$17</c:f>
              <c:numCache>
                <c:formatCode>0.000</c:formatCode>
                <c:ptCount val="5"/>
                <c:pt idx="0">
                  <c:v>2.8857574819825227</c:v>
                </c:pt>
                <c:pt idx="1">
                  <c:v>3.1437574819825231</c:v>
                </c:pt>
                <c:pt idx="2">
                  <c:v>3.4157574819825229</c:v>
                </c:pt>
                <c:pt idx="3">
                  <c:v>3.6427574819825228</c:v>
                </c:pt>
                <c:pt idx="4">
                  <c:v>3.8147574819825225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FF-4357-A52F-D14D5BF430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44335"/>
        <c:axId val="721817407"/>
      </c:scatterChart>
      <c:valAx>
        <c:axId val="867544335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17407"/>
        <c:crosses val="autoZero"/>
        <c:crossBetween val="midCat"/>
      </c:valAx>
      <c:valAx>
        <c:axId val="721817407"/>
        <c:scaling>
          <c:orientation val="minMax"/>
          <c:max val="3.9"/>
          <c:min val="2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apparent power draw (kVA)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54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Laser system power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Sheet1!$C$15:$G$15</c:f>
                <c:numCache>
                  <c:formatCode>General</c:formatCode>
                  <c:ptCount val="5"/>
                  <c:pt idx="0">
                    <c:v>3.3000000000000002E-2</c:v>
                  </c:pt>
                  <c:pt idx="1">
                    <c:v>2.9000000000000001E-2</c:v>
                  </c:pt>
                  <c:pt idx="2">
                    <c:v>3.2000000000000001E-2</c:v>
                  </c:pt>
                  <c:pt idx="3">
                    <c:v>0.03</c:v>
                  </c:pt>
                  <c:pt idx="4">
                    <c:v>0.03</c:v>
                  </c:pt>
                </c:numCache>
              </c:numRef>
            </c:plus>
            <c:minus>
              <c:numRef>
                <c:f>Sheet1!$C$15:$G$15</c:f>
                <c:numCache>
                  <c:formatCode>General</c:formatCode>
                  <c:ptCount val="5"/>
                  <c:pt idx="0">
                    <c:v>3.3000000000000002E-2</c:v>
                  </c:pt>
                  <c:pt idx="1">
                    <c:v>2.9000000000000001E-2</c:v>
                  </c:pt>
                  <c:pt idx="2">
                    <c:v>3.2000000000000001E-2</c:v>
                  </c:pt>
                  <c:pt idx="3">
                    <c:v>0.03</c:v>
                  </c:pt>
                  <c:pt idx="4">
                    <c:v>0.03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Sheet1!$C$14:$G$14</c:f>
              <c:numCache>
                <c:formatCode>General</c:formatCode>
                <c:ptCount val="5"/>
                <c:pt idx="0">
                  <c:v>0.86</c:v>
                </c:pt>
                <c:pt idx="1">
                  <c:v>0.998</c:v>
                </c:pt>
                <c:pt idx="2">
                  <c:v>1.016</c:v>
                </c:pt>
                <c:pt idx="3">
                  <c:v>1.085</c:v>
                </c:pt>
                <c:pt idx="4">
                  <c:v>1.069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A3-4D1C-8D05-83CD8051F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44335"/>
        <c:axId val="721817407"/>
      </c:scatterChart>
      <c:valAx>
        <c:axId val="867544335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17407"/>
        <c:crosses val="autoZero"/>
        <c:crossBetween val="midCat"/>
      </c:valAx>
      <c:valAx>
        <c:axId val="72181740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Chiller mean</a:t>
                </a:r>
                <a:r>
                  <a:rPr lang="en-US" baseline="0"/>
                  <a:t> </a:t>
                </a:r>
                <a:r>
                  <a:rPr lang="en-US"/>
                  <a:t>apparent power draw (kVA)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54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Laser system power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trendline>
            <c:spPr>
              <a:ln w="2540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Sheet1!$C$15:$G$15</c:f>
                <c:numCache>
                  <c:formatCode>General</c:formatCode>
                  <c:ptCount val="5"/>
                  <c:pt idx="0">
                    <c:v>3.3000000000000002E-2</c:v>
                  </c:pt>
                  <c:pt idx="1">
                    <c:v>2.9000000000000001E-2</c:v>
                  </c:pt>
                  <c:pt idx="2">
                    <c:v>3.2000000000000001E-2</c:v>
                  </c:pt>
                  <c:pt idx="3">
                    <c:v>0.03</c:v>
                  </c:pt>
                  <c:pt idx="4">
                    <c:v>0.03</c:v>
                  </c:pt>
                </c:numCache>
              </c:numRef>
            </c:plus>
            <c:minus>
              <c:numRef>
                <c:f>Sheet1!$C$15:$G$15</c:f>
                <c:numCache>
                  <c:formatCode>General</c:formatCode>
                  <c:ptCount val="5"/>
                  <c:pt idx="0">
                    <c:v>3.3000000000000002E-2</c:v>
                  </c:pt>
                  <c:pt idx="1">
                    <c:v>2.9000000000000001E-2</c:v>
                  </c:pt>
                  <c:pt idx="2">
                    <c:v>3.2000000000000001E-2</c:v>
                  </c:pt>
                  <c:pt idx="3">
                    <c:v>0.03</c:v>
                  </c:pt>
                  <c:pt idx="4">
                    <c:v>0.03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xVal>
          <c:yVal>
            <c:numRef>
              <c:f>Sheet1!$C$14:$G$14</c:f>
              <c:numCache>
                <c:formatCode>General</c:formatCode>
                <c:ptCount val="5"/>
                <c:pt idx="0">
                  <c:v>0.86</c:v>
                </c:pt>
                <c:pt idx="1">
                  <c:v>0.998</c:v>
                </c:pt>
                <c:pt idx="2">
                  <c:v>1.016</c:v>
                </c:pt>
                <c:pt idx="3">
                  <c:v>1.085</c:v>
                </c:pt>
                <c:pt idx="4">
                  <c:v>1.069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71-4BF1-B710-E66760BA9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544335"/>
        <c:axId val="721817407"/>
      </c:scatterChart>
      <c:valAx>
        <c:axId val="867544335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17407"/>
        <c:crosses val="autoZero"/>
        <c:crossBetween val="midCat"/>
      </c:valAx>
      <c:valAx>
        <c:axId val="72181740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Chiller mean</a:t>
                </a:r>
                <a:r>
                  <a:rPr lang="en-US" baseline="0"/>
                  <a:t> </a:t>
                </a:r>
                <a:r>
                  <a:rPr lang="en-US"/>
                  <a:t>apparent power draw (kVA)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54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2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(Sheet1!$H$61,Sheet1!$M$61,Sheet1!$R$61,Sheet1!$W$61)</c:f>
                <c:numCache>
                  <c:formatCode>General</c:formatCode>
                  <c:ptCount val="4"/>
                  <c:pt idx="0">
                    <c:v>4.8096062288784346E-2</c:v>
                  </c:pt>
                  <c:pt idx="1">
                    <c:v>7.1566030575437464E-2</c:v>
                  </c:pt>
                  <c:pt idx="2">
                    <c:v>2.0230486674134511E-2</c:v>
                  </c:pt>
                  <c:pt idx="3">
                    <c:v>6.1580719689085642E-2</c:v>
                  </c:pt>
                </c:numCache>
              </c:numRef>
            </c:plus>
            <c:minus>
              <c:numRef>
                <c:f>(Sheet1!$H$61,Sheet1!$M$61,Sheet1!$R$61,Sheet1!$W$61)</c:f>
                <c:numCache>
                  <c:formatCode>General</c:formatCode>
                  <c:ptCount val="4"/>
                  <c:pt idx="0">
                    <c:v>4.8096062288784346E-2</c:v>
                  </c:pt>
                  <c:pt idx="1">
                    <c:v>7.1566030575437464E-2</c:v>
                  </c:pt>
                  <c:pt idx="2">
                    <c:v>2.0230486674134511E-2</c:v>
                  </c:pt>
                  <c:pt idx="3">
                    <c:v>6.1580719689085642E-2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Sheet1!$D$5:$G$5</c:f>
              <c:numCache>
                <c:formatCode>General</c:formatCode>
                <c:ptCount val="4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240</c:v>
                </c:pt>
              </c:numCache>
            </c:numRef>
          </c:xVal>
          <c:yVal>
            <c:numRef>
              <c:f>(Sheet1!$H$60,Sheet1!$M$60,Sheet1!$R$60,Sheet1!$W$60)</c:f>
              <c:numCache>
                <c:formatCode>General</c:formatCode>
                <c:ptCount val="4"/>
                <c:pt idx="0">
                  <c:v>0.75801233831091297</c:v>
                </c:pt>
                <c:pt idx="1">
                  <c:v>0.85402116964898911</c:v>
                </c:pt>
                <c:pt idx="2">
                  <c:v>0.98271536815339799</c:v>
                </c:pt>
                <c:pt idx="3">
                  <c:v>1.115937508506472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4E-4566-83CF-4362309E4DA9}"/>
            </c:ext>
          </c:extLst>
        </c:ser>
        <c:ser>
          <c:idx val="1"/>
          <c:order val="1"/>
          <c:tx>
            <c:v>3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(Sheet1!$I$61,Sheet1!$N$61,Sheet1!$S$61,Sheet1!$X$61)</c:f>
                <c:numCache>
                  <c:formatCode>General</c:formatCode>
                  <c:ptCount val="4"/>
                  <c:pt idx="0">
                    <c:v>2.6488751816650277E-2</c:v>
                  </c:pt>
                  <c:pt idx="1">
                    <c:v>3.2149308736331907E-2</c:v>
                  </c:pt>
                  <c:pt idx="2">
                    <c:v>3.1819841861090867E-2</c:v>
                  </c:pt>
                  <c:pt idx="3">
                    <c:v>2.8385496384860383E-2</c:v>
                  </c:pt>
                </c:numCache>
              </c:numRef>
            </c:plus>
            <c:minus>
              <c:numRef>
                <c:f>(Sheet1!$I$61,Sheet1!$N$61,Sheet1!$S$61,Sheet1!$X$61)</c:f>
                <c:numCache>
                  <c:formatCode>General</c:formatCode>
                  <c:ptCount val="4"/>
                  <c:pt idx="0">
                    <c:v>2.6488751816650277E-2</c:v>
                  </c:pt>
                  <c:pt idx="1">
                    <c:v>3.2149308736331907E-2</c:v>
                  </c:pt>
                  <c:pt idx="2">
                    <c:v>3.1819841861090867E-2</c:v>
                  </c:pt>
                  <c:pt idx="3">
                    <c:v>2.8385496384860383E-2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Sheet1!$D$5:$G$5</c:f>
              <c:numCache>
                <c:formatCode>General</c:formatCode>
                <c:ptCount val="4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240</c:v>
                </c:pt>
              </c:numCache>
            </c:numRef>
          </c:xVal>
          <c:yVal>
            <c:numRef>
              <c:f>(Sheet1!$I$60,Sheet1!$N$60,Sheet1!$S$60,Sheet1!$X$60)</c:f>
              <c:numCache>
                <c:formatCode>General</c:formatCode>
                <c:ptCount val="4"/>
                <c:pt idx="0">
                  <c:v>0.75436045992468326</c:v>
                </c:pt>
                <c:pt idx="1">
                  <c:v>1.0978543470315343</c:v>
                </c:pt>
                <c:pt idx="2">
                  <c:v>1.2580877597994284</c:v>
                </c:pt>
                <c:pt idx="3">
                  <c:v>1.3897711047268848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24E-4566-83CF-4362309E4DA9}"/>
            </c:ext>
          </c:extLst>
        </c:ser>
        <c:ser>
          <c:idx val="2"/>
          <c:order val="2"/>
          <c:tx>
            <c:v>4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(Sheet1!$J$61,Sheet1!$O$61,Sheet1!$T$61,Sheet1!$Y$61)</c:f>
                <c:numCache>
                  <c:formatCode>General</c:formatCode>
                  <c:ptCount val="4"/>
                  <c:pt idx="0">
                    <c:v>2.122691229160073E-2</c:v>
                  </c:pt>
                  <c:pt idx="1">
                    <c:v>1.9357322727417314E-2</c:v>
                  </c:pt>
                  <c:pt idx="2">
                    <c:v>4.8483766338434944E-2</c:v>
                  </c:pt>
                  <c:pt idx="3">
                    <c:v>3.6873377344395983E-2</c:v>
                  </c:pt>
                </c:numCache>
              </c:numRef>
            </c:plus>
            <c:minus>
              <c:numRef>
                <c:f>(Sheet1!$J$61,Sheet1!$O$61,Sheet1!$T$61,Sheet1!$Y$61)</c:f>
                <c:numCache>
                  <c:formatCode>General</c:formatCode>
                  <c:ptCount val="4"/>
                  <c:pt idx="0">
                    <c:v>2.122691229160073E-2</c:v>
                  </c:pt>
                  <c:pt idx="1">
                    <c:v>1.9357322727417314E-2</c:v>
                  </c:pt>
                  <c:pt idx="2">
                    <c:v>4.8483766338434944E-2</c:v>
                  </c:pt>
                  <c:pt idx="3">
                    <c:v>3.6873377344395983E-2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Sheet1!$D$5:$G$5</c:f>
              <c:numCache>
                <c:formatCode>General</c:formatCode>
                <c:ptCount val="4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240</c:v>
                </c:pt>
              </c:numCache>
            </c:numRef>
          </c:xVal>
          <c:yVal>
            <c:numRef>
              <c:f>(Sheet1!$J$60,Sheet1!$O$60,Sheet1!$T$60,Sheet1!$Y$60)</c:f>
              <c:numCache>
                <c:formatCode>General</c:formatCode>
                <c:ptCount val="4"/>
                <c:pt idx="0">
                  <c:v>0.4334783480628473</c:v>
                </c:pt>
                <c:pt idx="1">
                  <c:v>1.0524841587738911</c:v>
                </c:pt>
                <c:pt idx="2">
                  <c:v>1.48080274535989</c:v>
                </c:pt>
                <c:pt idx="3">
                  <c:v>1.6768141802491934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24E-4566-83CF-4362309E4DA9}"/>
            </c:ext>
          </c:extLst>
        </c:ser>
        <c:ser>
          <c:idx val="3"/>
          <c:order val="3"/>
          <c:tx>
            <c:v>5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(Sheet1!$K$61,Sheet1!$P$61,Sheet1!$U$61,Sheet1!$Z$61)</c:f>
                <c:numCache>
                  <c:formatCode>General</c:formatCode>
                  <c:ptCount val="4"/>
                  <c:pt idx="0">
                    <c:v>1.0326981381442609E-2</c:v>
                  </c:pt>
                  <c:pt idx="1">
                    <c:v>2.2154444321116965E-2</c:v>
                  </c:pt>
                  <c:pt idx="2">
                    <c:v>0.13911919444327359</c:v>
                  </c:pt>
                  <c:pt idx="3">
                    <c:v>7.4557497762516231E-2</c:v>
                  </c:pt>
                </c:numCache>
              </c:numRef>
            </c:plus>
            <c:minus>
              <c:numRef>
                <c:f>(Sheet1!$K$61,Sheet1!$P$61,Sheet1!$U$61,Sheet1!$Z$61)</c:f>
                <c:numCache>
                  <c:formatCode>General</c:formatCode>
                  <c:ptCount val="4"/>
                  <c:pt idx="0">
                    <c:v>1.0326981381442609E-2</c:v>
                  </c:pt>
                  <c:pt idx="1">
                    <c:v>2.2154444321116965E-2</c:v>
                  </c:pt>
                  <c:pt idx="2">
                    <c:v>0.13911919444327359</c:v>
                  </c:pt>
                  <c:pt idx="3">
                    <c:v>7.4557497762516231E-2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Sheet1!$D$5:$G$5</c:f>
              <c:numCache>
                <c:formatCode>General</c:formatCode>
                <c:ptCount val="4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240</c:v>
                </c:pt>
              </c:numCache>
            </c:numRef>
          </c:xVal>
          <c:yVal>
            <c:numRef>
              <c:f>(Sheet1!$K$60,Sheet1!$P$60,Sheet1!$U$60,Sheet1!$Z$60)</c:f>
              <c:numCache>
                <c:formatCode>General</c:formatCode>
                <c:ptCount val="4"/>
                <c:pt idx="0">
                  <c:v>0.31265372905932831</c:v>
                </c:pt>
                <c:pt idx="1">
                  <c:v>0.79624262388248668</c:v>
                </c:pt>
                <c:pt idx="2">
                  <c:v>1.3577001555723465</c:v>
                </c:pt>
                <c:pt idx="3">
                  <c:v>1.7426893928116969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24E-4566-83CF-4362309E4DA9}"/>
            </c:ext>
          </c:extLst>
        </c:ser>
        <c:ser>
          <c:idx val="4"/>
          <c:order val="4"/>
          <c:tx>
            <c:v>6 mm/s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(Sheet1!$L$61,Sheet1!$Q$61,Sheet1!$V$61,Sheet1!$AA$61)</c:f>
                <c:numCache>
                  <c:formatCode>General</c:formatCode>
                  <c:ptCount val="4"/>
                  <c:pt idx="0">
                    <c:v>1.6757713842990612E-2</c:v>
                  </c:pt>
                  <c:pt idx="1">
                    <c:v>4.252767464130832E-2</c:v>
                  </c:pt>
                  <c:pt idx="2">
                    <c:v>1.9031251828519634E-2</c:v>
                  </c:pt>
                  <c:pt idx="3">
                    <c:v>2.2562243707994135E-2</c:v>
                  </c:pt>
                </c:numCache>
              </c:numRef>
            </c:plus>
            <c:minus>
              <c:numRef>
                <c:f>(Sheet1!$L$61,Sheet1!$Q$61,Sheet1!$V$61,Sheet1!$AA$61)</c:f>
                <c:numCache>
                  <c:formatCode>General</c:formatCode>
                  <c:ptCount val="4"/>
                  <c:pt idx="0">
                    <c:v>1.6757713842990612E-2</c:v>
                  </c:pt>
                  <c:pt idx="1">
                    <c:v>4.252767464130832E-2</c:v>
                  </c:pt>
                  <c:pt idx="2">
                    <c:v>1.9031251828519634E-2</c:v>
                  </c:pt>
                  <c:pt idx="3">
                    <c:v>2.2562243707994135E-2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Sheet1!$D$5:$G$5</c:f>
              <c:numCache>
                <c:formatCode>General</c:formatCode>
                <c:ptCount val="4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240</c:v>
                </c:pt>
              </c:numCache>
            </c:numRef>
          </c:xVal>
          <c:yVal>
            <c:numRef>
              <c:f>(Sheet1!$L$60,Sheet1!$Q$60,Sheet1!$V$60,Sheet1!$AA$60)</c:f>
              <c:numCache>
                <c:formatCode>General</c:formatCode>
                <c:ptCount val="4"/>
                <c:pt idx="0">
                  <c:v>0.13967031570231059</c:v>
                </c:pt>
                <c:pt idx="1">
                  <c:v>0.614282756041032</c:v>
                </c:pt>
                <c:pt idx="2">
                  <c:v>1.3319913016441867</c:v>
                </c:pt>
                <c:pt idx="3">
                  <c:v>1.7961327508660194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24E-4566-83CF-4362309E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637448"/>
        <c:axId val="445714496"/>
      </c:scatterChart>
      <c:valAx>
        <c:axId val="504637448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</a:t>
                </a:r>
                <a:r>
                  <a:rPr lang="en-US" baseline="0"/>
                  <a:t> beam power</a:t>
                </a:r>
                <a:r>
                  <a:rPr lang="en-US"/>
                  <a:t>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5714496"/>
        <c:crosses val="autoZero"/>
        <c:crossBetween val="midCat"/>
      </c:valAx>
      <c:valAx>
        <c:axId val="4457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Melting</a:t>
                </a:r>
                <a:r>
                  <a:rPr lang="en-US" baseline="0"/>
                  <a:t> efficiency, apparent energy  (mm</a:t>
                </a:r>
                <a:r>
                  <a:rPr lang="en-US" baseline="30000"/>
                  <a:t>3</a:t>
                </a:r>
                <a:r>
                  <a:rPr lang="en-US" baseline="0"/>
                  <a:t>/kJ)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9.8012733852086958E-3"/>
              <c:y val="0.219218042918651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637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v>Parameter independent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Sheet1!$C$24:$G$24</c:f>
              <c:numCache>
                <c:formatCode>0%</c:formatCode>
                <c:ptCount val="5"/>
                <c:pt idx="0">
                  <c:v>0.55055128225502936</c:v>
                </c:pt>
                <c:pt idx="1">
                  <c:v>0.50536897043998985</c:v>
                </c:pt>
                <c:pt idx="2">
                  <c:v>0.46512596118515992</c:v>
                </c:pt>
                <c:pt idx="3">
                  <c:v>0.43614143676615613</c:v>
                </c:pt>
                <c:pt idx="4">
                  <c:v>0.41647666712402598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1F-4742-90B8-F89D695F7A32}"/>
            </c:ext>
          </c:extLst>
        </c:ser>
        <c:ser>
          <c:idx val="0"/>
          <c:order val="1"/>
          <c:tx>
            <c:v>Parameter dependent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Sheet1!$C$23:$G$23</c:f>
              <c:numCache>
                <c:formatCode>0%</c:formatCode>
                <c:ptCount val="5"/>
                <c:pt idx="0">
                  <c:v>0.44944871774497058</c:v>
                </c:pt>
                <c:pt idx="1">
                  <c:v>0.49463102956001004</c:v>
                </c:pt>
                <c:pt idx="2">
                  <c:v>0.53487403881483997</c:v>
                </c:pt>
                <c:pt idx="3">
                  <c:v>0.56385856323384376</c:v>
                </c:pt>
                <c:pt idx="4">
                  <c:v>0.58352333287597402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F-4742-90B8-F89D695F7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749984"/>
        <c:axId val="808743424"/>
      </c:barChart>
      <c:catAx>
        <c:axId val="80874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743424"/>
        <c:crosses val="autoZero"/>
        <c:auto val="1"/>
        <c:lblAlgn val="ctr"/>
        <c:lblOffset val="100"/>
        <c:noMultiLvlLbl val="0"/>
      </c:catAx>
      <c:valAx>
        <c:axId val="808743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total power draw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74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Sheet1!$B$8</c:f>
              <c:strCache>
                <c:ptCount val="1"/>
                <c:pt idx="0">
                  <c:v>Support systems, mean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Sheet1!$C$8:$G$8</c:f>
              <c:numCache>
                <c:formatCode>General</c:formatCode>
                <c:ptCount val="5"/>
                <c:pt idx="0">
                  <c:v>0.55000000000000004</c:v>
                </c:pt>
                <c:pt idx="1">
                  <c:v>0.55000000000000004</c:v>
                </c:pt>
                <c:pt idx="2">
                  <c:v>0.55000000000000004</c:v>
                </c:pt>
                <c:pt idx="3">
                  <c:v>0.55000000000000004</c:v>
                </c:pt>
                <c:pt idx="4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BF-4E82-916E-0D4253479BE5}"/>
            </c:ext>
          </c:extLst>
        </c:ser>
        <c:ser>
          <c:idx val="2"/>
          <c:order val="1"/>
          <c:tx>
            <c:strRef>
              <c:f>Sheet1!$B$10</c:f>
              <c:strCache>
                <c:ptCount val="1"/>
                <c:pt idx="0">
                  <c:v>CNC system, mean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Sheet1!$C$10:$G$10</c:f>
              <c:numCache>
                <c:formatCode>0.000</c:formatCode>
                <c:ptCount val="5"/>
                <c:pt idx="0">
                  <c:v>0.7717574819825227</c:v>
                </c:pt>
                <c:pt idx="1">
                  <c:v>0.7717574819825227</c:v>
                </c:pt>
                <c:pt idx="2">
                  <c:v>0.7717574819825227</c:v>
                </c:pt>
                <c:pt idx="3">
                  <c:v>0.7717574819825227</c:v>
                </c:pt>
                <c:pt idx="4">
                  <c:v>0.7717574819825227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7BF-4E82-916E-0D4253479BE5}"/>
            </c:ext>
          </c:extLst>
        </c:ser>
        <c:ser>
          <c:idx val="3"/>
          <c:order val="2"/>
          <c:tx>
            <c:strRef>
              <c:f>Sheet1!$B$12</c:f>
              <c:strCache>
                <c:ptCount val="1"/>
                <c:pt idx="0">
                  <c:v>Extraction system, mean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Sheet1!$C$12:$G$12</c:f>
              <c:numCache>
                <c:formatCode>General</c:formatCode>
                <c:ptCount val="5"/>
                <c:pt idx="0">
                  <c:v>0.26700000000000002</c:v>
                </c:pt>
                <c:pt idx="1">
                  <c:v>0.26700000000000002</c:v>
                </c:pt>
                <c:pt idx="2">
                  <c:v>0.26700000000000002</c:v>
                </c:pt>
                <c:pt idx="3">
                  <c:v>0.26700000000000002</c:v>
                </c:pt>
                <c:pt idx="4">
                  <c:v>0.26700000000000002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7BF-4E82-916E-0D4253479BE5}"/>
            </c:ext>
          </c:extLst>
        </c:ser>
        <c:ser>
          <c:idx val="4"/>
          <c:order val="3"/>
          <c:tx>
            <c:strRef>
              <c:f>Sheet1!$B$14</c:f>
              <c:strCache>
                <c:ptCount val="1"/>
                <c:pt idx="0">
                  <c:v>Chiller system (average power), mean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Sheet1!$C$14:$G$14</c:f>
              <c:numCache>
                <c:formatCode>General</c:formatCode>
                <c:ptCount val="5"/>
                <c:pt idx="0">
                  <c:v>0.86</c:v>
                </c:pt>
                <c:pt idx="1">
                  <c:v>0.998</c:v>
                </c:pt>
                <c:pt idx="2">
                  <c:v>1.016</c:v>
                </c:pt>
                <c:pt idx="3">
                  <c:v>1.085</c:v>
                </c:pt>
                <c:pt idx="4">
                  <c:v>1.069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7BF-4E82-916E-0D4253479BE5}"/>
            </c:ext>
          </c:extLst>
        </c:ser>
        <c:ser>
          <c:idx val="0"/>
          <c:order val="4"/>
          <c:tx>
            <c:strRef>
              <c:f>Sheet1!$B$6</c:f>
              <c:strCache>
                <c:ptCount val="1"/>
                <c:pt idx="0">
                  <c:v>Laser system, mean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Sheet1!$C$5:$G$5</c:f>
              <c:numCache>
                <c:formatCode>General</c:formatCode>
                <c:ptCount val="5"/>
                <c:pt idx="0">
                  <c:v>80</c:v>
                </c:pt>
                <c:pt idx="1">
                  <c:v>120</c:v>
                </c:pt>
                <c:pt idx="2">
                  <c:v>160</c:v>
                </c:pt>
                <c:pt idx="3">
                  <c:v>200</c:v>
                </c:pt>
                <c:pt idx="4">
                  <c:v>240</c:v>
                </c:pt>
              </c:numCache>
            </c:numRef>
          </c:cat>
          <c:val>
            <c:numRef>
              <c:f>Sheet1!$C$6:$G$6</c:f>
              <c:numCache>
                <c:formatCode>0.000</c:formatCode>
                <c:ptCount val="5"/>
                <c:pt idx="0">
                  <c:v>0.437</c:v>
                </c:pt>
                <c:pt idx="1">
                  <c:v>0.55700000000000005</c:v>
                </c:pt>
                <c:pt idx="2">
                  <c:v>0.81100000000000005</c:v>
                </c:pt>
                <c:pt idx="3">
                  <c:v>0.96899999999999997</c:v>
                </c:pt>
                <c:pt idx="4">
                  <c:v>1.157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BF-4E82-916E-0D4253479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749984"/>
        <c:axId val="808743424"/>
      </c:barChart>
      <c:catAx>
        <c:axId val="80874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Laser beam power (W)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743424"/>
        <c:crosses val="autoZero"/>
        <c:auto val="1"/>
        <c:lblAlgn val="ctr"/>
        <c:lblOffset val="100"/>
        <c:noMultiLvlLbl val="0"/>
      </c:catAx>
      <c:valAx>
        <c:axId val="80874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Apparent power (kVA)</a:t>
                </a:r>
              </a:p>
            </c:rich>
          </c:tx>
          <c:layout>
            <c:manualLayout>
              <c:xMode val="edge"/>
              <c:yMode val="edge"/>
              <c:x val="1.5696250538289581E-2"/>
              <c:y val="0.397367595054088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74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11819993536571E-2"/>
          <c:y val="6.4580039146870216E-2"/>
          <c:w val="0.88632008779489391"/>
          <c:h val="0.7994518570169970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(Sheet1!$C$56,Sheet1!$H$56:$AA$56)</c:f>
              <c:numCache>
                <c:formatCode>General</c:formatCode>
                <c:ptCount val="21"/>
                <c:pt idx="0">
                  <c:v>3.065050000000001E-4</c:v>
                </c:pt>
                <c:pt idx="1">
                  <c:v>2.3830069600000001E-3</c:v>
                </c:pt>
                <c:pt idx="2">
                  <c:v>2.37152634E-3</c:v>
                </c:pt>
                <c:pt idx="3">
                  <c:v>1.3627508000000001E-3</c:v>
                </c:pt>
                <c:pt idx="4">
                  <c:v>9.8290749999999983E-4</c:v>
                </c:pt>
                <c:pt idx="5">
                  <c:v>4.3908959999999997E-4</c:v>
                </c:pt>
                <c:pt idx="6">
                  <c:v>2.9171292000000001E-3</c:v>
                </c:pt>
                <c:pt idx="7">
                  <c:v>3.7500042E-3</c:v>
                </c:pt>
                <c:pt idx="8">
                  <c:v>3.5950306400000004E-3</c:v>
                </c:pt>
                <c:pt idx="9">
                  <c:v>2.7197717E-3</c:v>
                </c:pt>
                <c:pt idx="10">
                  <c:v>2.0982409199999997E-3</c:v>
                </c:pt>
                <c:pt idx="11">
                  <c:v>3.5797937600000004E-3</c:v>
                </c:pt>
                <c:pt idx="12">
                  <c:v>4.5829085999999995E-3</c:v>
                </c:pt>
                <c:pt idx="13">
                  <c:v>5.3942052799999998E-3</c:v>
                </c:pt>
                <c:pt idx="14">
                  <c:v>4.9457724000000003E-3</c:v>
                </c:pt>
                <c:pt idx="15">
                  <c:v>4.8521212800000007E-3</c:v>
                </c:pt>
                <c:pt idx="16">
                  <c:v>4.257030959999999E-3</c:v>
                </c:pt>
                <c:pt idx="17">
                  <c:v>5.3016397200000009E-3</c:v>
                </c:pt>
                <c:pt idx="18">
                  <c:v>6.3966394399999991E-3</c:v>
                </c:pt>
                <c:pt idx="19">
                  <c:v>6.6479373999999997E-3</c:v>
                </c:pt>
                <c:pt idx="20">
                  <c:v>6.8518108499999999E-3</c:v>
                </c:pt>
              </c:numCache>
            </c:numRef>
          </c:xVal>
          <c:yVal>
            <c:numRef>
              <c:f>(Sheet1!$C$62,Sheet1!$H$62:$AA$62)</c:f>
              <c:numCache>
                <c:formatCode>General</c:formatCode>
                <c:ptCount val="21"/>
                <c:pt idx="0">
                  <c:v>9415042.1101858784</c:v>
                </c:pt>
                <c:pt idx="1">
                  <c:v>1319239.739854777</c:v>
                </c:pt>
                <c:pt idx="2">
                  <c:v>1325626.2133620335</c:v>
                </c:pt>
                <c:pt idx="3">
                  <c:v>2306920.2982544731</c:v>
                </c:pt>
                <c:pt idx="4">
                  <c:v>3198426.5884455284</c:v>
                </c:pt>
                <c:pt idx="5">
                  <c:v>7159717.4744802043</c:v>
                </c:pt>
                <c:pt idx="6">
                  <c:v>1170931.1613563509</c:v>
                </c:pt>
                <c:pt idx="7">
                  <c:v>910867.64169024734</c:v>
                </c:pt>
                <c:pt idx="8">
                  <c:v>950133.06534225331</c:v>
                </c:pt>
                <c:pt idx="9">
                  <c:v>1255898.6042771616</c:v>
                </c:pt>
                <c:pt idx="10">
                  <c:v>1627914.8163703352</c:v>
                </c:pt>
                <c:pt idx="11">
                  <c:v>1017588.6451018683</c:v>
                </c:pt>
                <c:pt idx="12">
                  <c:v>794857.10930009023</c:v>
                </c:pt>
                <c:pt idx="13">
                  <c:v>675309.39089187258</c:v>
                </c:pt>
                <c:pt idx="14">
                  <c:v>736539.65192222001</c:v>
                </c:pt>
                <c:pt idx="15">
                  <c:v>750755.65340825985</c:v>
                </c:pt>
                <c:pt idx="16">
                  <c:v>896107.52607317746</c:v>
                </c:pt>
                <c:pt idx="17">
                  <c:v>719542.94962587964</c:v>
                </c:pt>
                <c:pt idx="18">
                  <c:v>596369.00246835267</c:v>
                </c:pt>
                <c:pt idx="19">
                  <c:v>573825.72254403646</c:v>
                </c:pt>
                <c:pt idx="20">
                  <c:v>556751.72089470678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52-4CD6-9F91-3AB85E96B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340240"/>
        <c:axId val="378523472"/>
      </c:scatterChart>
      <c:valAx>
        <c:axId val="679340240"/>
        <c:scaling>
          <c:logBase val="10"/>
          <c:orientation val="minMax"/>
          <c:max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Process rate (cm</a:t>
                </a:r>
                <a:r>
                  <a:rPr lang="en-US" sz="1100" baseline="30000"/>
                  <a:t>3</a:t>
                </a:r>
                <a:r>
                  <a:rPr lang="en-US" sz="1100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523472"/>
        <c:crosses val="autoZero"/>
        <c:crossBetween val="midCat"/>
      </c:valAx>
      <c:valAx>
        <c:axId val="378523472"/>
        <c:scaling>
          <c:logBase val="10"/>
          <c:orientation val="minMax"/>
          <c:min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Electricity requirements (J/cm</a:t>
                </a:r>
                <a:r>
                  <a:rPr lang="en-US" sz="1100" baseline="30000"/>
                  <a:t>3</a:t>
                </a:r>
                <a:r>
                  <a:rPr lang="en-US" sz="1100"/>
                  <a:t>)</a:t>
                </a:r>
              </a:p>
            </c:rich>
          </c:tx>
          <c:layout>
            <c:manualLayout>
              <c:xMode val="edge"/>
              <c:yMode val="edge"/>
              <c:x val="2.3514084886351396E-2"/>
              <c:y val="0.283105217702023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340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74839</xdr:colOff>
      <xdr:row>31</xdr:row>
      <xdr:rowOff>57149</xdr:rowOff>
    </xdr:from>
    <xdr:to>
      <xdr:col>42</xdr:col>
      <xdr:colOff>585108</xdr:colOff>
      <xdr:row>54</xdr:row>
      <xdr:rowOff>27213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52FE55-5313-4A59-9F73-84EE6DB8C4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421821</xdr:colOff>
      <xdr:row>1</xdr:row>
      <xdr:rowOff>342899</xdr:rowOff>
    </xdr:from>
    <xdr:to>
      <xdr:col>33</xdr:col>
      <xdr:colOff>510267</xdr:colOff>
      <xdr:row>25</xdr:row>
      <xdr:rowOff>68035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9A5247-621F-42E0-9B0E-22112CF637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530679</xdr:colOff>
      <xdr:row>1</xdr:row>
      <xdr:rowOff>462642</xdr:rowOff>
    </xdr:from>
    <xdr:to>
      <xdr:col>45</xdr:col>
      <xdr:colOff>557893</xdr:colOff>
      <xdr:row>25</xdr:row>
      <xdr:rowOff>187778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492570-4D1D-485D-AD1D-C8B752B1F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46</xdr:col>
      <xdr:colOff>190500</xdr:colOff>
      <xdr:row>1</xdr:row>
      <xdr:rowOff>530679</xdr:rowOff>
    </xdr:from>
    <xdr:to>
      <xdr:col>57</xdr:col>
      <xdr:colOff>217714</xdr:colOff>
      <xdr:row>26</xdr:row>
      <xdr:rowOff>65315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BD9DE49-DE70-42F1-962A-147597570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46</xdr:col>
      <xdr:colOff>0</xdr:colOff>
      <xdr:row>28</xdr:row>
      <xdr:rowOff>0</xdr:rowOff>
    </xdr:from>
    <xdr:to>
      <xdr:col>57</xdr:col>
      <xdr:colOff>27214</xdr:colOff>
      <xdr:row>49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CDE4930-130A-43D4-ADE6-CA39482B36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34637</xdr:colOff>
      <xdr:row>56</xdr:row>
      <xdr:rowOff>103909</xdr:rowOff>
    </xdr:from>
    <xdr:to>
      <xdr:col>43</xdr:col>
      <xdr:colOff>544906</xdr:colOff>
      <xdr:row>90</xdr:row>
      <xdr:rowOff>56655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7553412-A547-4EFF-A1E9-4C0E4ED46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424294</xdr:colOff>
      <xdr:row>96</xdr:row>
      <xdr:rowOff>64571</xdr:rowOff>
    </xdr:from>
    <xdr:to>
      <xdr:col>27</xdr:col>
      <xdr:colOff>230083</xdr:colOff>
      <xdr:row>112</xdr:row>
      <xdr:rowOff>140771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58D13A7-E798-41A5-A5E5-E350FAE7CC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1020536</xdr:colOff>
      <xdr:row>71</xdr:row>
      <xdr:rowOff>95250</xdr:rowOff>
    </xdr:from>
    <xdr:to>
      <xdr:col>28</xdr:col>
      <xdr:colOff>465845</xdr:colOff>
      <xdr:row>93</xdr:row>
      <xdr:rowOff>163286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5E5163B-3EDB-448D-8DD2-A5F73D38C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28</xdr:col>
      <xdr:colOff>551088</xdr:colOff>
      <xdr:row>91</xdr:row>
      <xdr:rowOff>57149</xdr:rowOff>
    </xdr:from>
    <xdr:to>
      <xdr:col>38</xdr:col>
      <xdr:colOff>435429</xdr:colOff>
      <xdr:row>115</xdr:row>
      <xdr:rowOff>13607</xdr:rowOff>
    </xdr:to>
    <xdr:graphicFrame macro="">
      <xdr:nvGraphicFramePr>
        <xdr:cNvPr id="21" name="Chart 9">
          <a:extLst>
            <a:ext uri="{FF2B5EF4-FFF2-40B4-BE49-F238E27FC236}">
              <a16:creationId xmlns:a16="http://schemas.microsoft.com/office/drawing/2014/main" id="{417C7873-B4D6-410C-8634-A566E640EA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2718954</xdr:colOff>
      <xdr:row>99</xdr:row>
      <xdr:rowOff>121227</xdr:rowOff>
    </xdr:from>
    <xdr:to>
      <xdr:col>6</xdr:col>
      <xdr:colOff>900546</xdr:colOff>
      <xdr:row>123</xdr:row>
      <xdr:rowOff>81642</xdr:rowOff>
    </xdr:to>
    <xdr:graphicFrame macro="">
      <xdr:nvGraphicFramePr>
        <xdr:cNvPr id="22" name="Chart 9">
          <a:extLst>
            <a:ext uri="{FF2B5EF4-FFF2-40B4-BE49-F238E27FC236}">
              <a16:creationId xmlns:a16="http://schemas.microsoft.com/office/drawing/2014/main" id="{F399E9A0-D36F-4E04-B6AE-7AF5A4B66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687160</xdr:colOff>
      <xdr:row>78</xdr:row>
      <xdr:rowOff>29936</xdr:rowOff>
    </xdr:from>
    <xdr:to>
      <xdr:col>12</xdr:col>
      <xdr:colOff>0</xdr:colOff>
      <xdr:row>98</xdr:row>
      <xdr:rowOff>138545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4AD9EEA-E8D7-4884-B5AC-611A883282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126175</xdr:colOff>
      <xdr:row>77</xdr:row>
      <xdr:rowOff>166996</xdr:rowOff>
    </xdr:from>
    <xdr:to>
      <xdr:col>19</xdr:col>
      <xdr:colOff>554182</xdr:colOff>
      <xdr:row>98</xdr:row>
      <xdr:rowOff>85105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D1FC597-11E5-4CAB-B469-28951C55C5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848590</xdr:colOff>
      <xdr:row>99</xdr:row>
      <xdr:rowOff>51954</xdr:rowOff>
    </xdr:from>
    <xdr:to>
      <xdr:col>14</xdr:col>
      <xdr:colOff>311727</xdr:colOff>
      <xdr:row>123</xdr:row>
      <xdr:rowOff>121227</xdr:rowOff>
    </xdr:to>
    <xdr:graphicFrame macro="">
      <xdr:nvGraphicFramePr>
        <xdr:cNvPr id="14" name="Chart 9">
          <a:extLst>
            <a:ext uri="{FF2B5EF4-FFF2-40B4-BE49-F238E27FC236}">
              <a16:creationId xmlns:a16="http://schemas.microsoft.com/office/drawing/2014/main" id="{E194B486-08FB-406E-A25D-26DE03F21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112"/>
  <sheetViews>
    <sheetView tabSelected="1" topLeftCell="A49" zoomScale="55" zoomScaleNormal="55" workbookViewId="0">
      <selection activeCell="G112" sqref="G112"/>
    </sheetView>
  </sheetViews>
  <sheetFormatPr defaultRowHeight="15" x14ac:dyDescent="0.25"/>
  <cols>
    <col min="1" max="1" width="9.140625" style="3"/>
    <col min="2" max="2" width="55.28515625" style="3" customWidth="1"/>
    <col min="3" max="3" width="12" style="3" customWidth="1"/>
    <col min="4" max="4" width="13.42578125" style="3" customWidth="1"/>
    <col min="5" max="5" width="14.140625" style="3" customWidth="1"/>
    <col min="6" max="6" width="13.42578125" style="3" customWidth="1"/>
    <col min="7" max="7" width="18.140625" style="3" customWidth="1"/>
    <col min="8" max="8" width="22" style="3" customWidth="1"/>
    <col min="9" max="9" width="13.5703125" style="3" customWidth="1"/>
    <col min="10" max="11" width="12.42578125" style="3" customWidth="1"/>
    <col min="12" max="12" width="12" style="3" customWidth="1"/>
    <col min="13" max="13" width="20.85546875" style="3" customWidth="1"/>
    <col min="14" max="19" width="9.140625" style="3" customWidth="1"/>
    <col min="20" max="20" width="19.7109375" style="3" customWidth="1"/>
    <col min="21" max="28" width="9.140625" style="3" customWidth="1"/>
    <col min="29" max="16384" width="9.140625" style="3"/>
  </cols>
  <sheetData>
    <row r="2" spans="2:25" ht="18.75" x14ac:dyDescent="0.25">
      <c r="B2" s="26" t="s">
        <v>3</v>
      </c>
      <c r="C2" s="26"/>
      <c r="D2" s="26"/>
      <c r="E2" s="26"/>
      <c r="F2" s="26"/>
      <c r="G2" s="26"/>
      <c r="H2" s="4" t="s">
        <v>37</v>
      </c>
      <c r="I2" s="3">
        <v>80</v>
      </c>
      <c r="M2" s="26" t="s">
        <v>52</v>
      </c>
      <c r="N2" s="26"/>
      <c r="O2" s="26"/>
      <c r="P2" s="26"/>
      <c r="Q2" s="26"/>
      <c r="R2" s="26"/>
      <c r="T2" s="26" t="s">
        <v>51</v>
      </c>
      <c r="U2" s="26"/>
      <c r="V2" s="26"/>
      <c r="W2" s="26"/>
      <c r="X2" s="26"/>
      <c r="Y2" s="26"/>
    </row>
    <row r="3" spans="2:25" ht="18.75" x14ac:dyDescent="0.25">
      <c r="B3" s="5"/>
      <c r="C3" s="5"/>
      <c r="D3" s="5"/>
      <c r="E3" s="5"/>
      <c r="F3" s="5"/>
      <c r="G3" s="5"/>
    </row>
    <row r="4" spans="2:25" x14ac:dyDescent="0.25">
      <c r="C4" s="27" t="s">
        <v>2</v>
      </c>
      <c r="D4" s="27"/>
      <c r="E4" s="27"/>
      <c r="F4" s="27"/>
      <c r="G4" s="27"/>
      <c r="N4" s="27" t="s">
        <v>2</v>
      </c>
      <c r="O4" s="27"/>
      <c r="P4" s="27"/>
      <c r="Q4" s="27"/>
      <c r="R4" s="27"/>
      <c r="U4" s="27" t="s">
        <v>2</v>
      </c>
      <c r="V4" s="27"/>
      <c r="W4" s="27"/>
      <c r="X4" s="27"/>
      <c r="Y4" s="27"/>
    </row>
    <row r="5" spans="2:25" x14ac:dyDescent="0.25">
      <c r="C5" s="6">
        <v>80</v>
      </c>
      <c r="D5" s="6">
        <v>120</v>
      </c>
      <c r="E5" s="6">
        <v>160</v>
      </c>
      <c r="F5" s="6">
        <v>200</v>
      </c>
      <c r="G5" s="6">
        <v>240</v>
      </c>
      <c r="N5" s="6">
        <v>80</v>
      </c>
      <c r="O5" s="6">
        <v>120</v>
      </c>
      <c r="P5" s="6">
        <v>160</v>
      </c>
      <c r="Q5" s="6">
        <v>200</v>
      </c>
      <c r="R5" s="6">
        <v>240</v>
      </c>
      <c r="U5" s="6">
        <v>80</v>
      </c>
      <c r="V5" s="6">
        <v>120</v>
      </c>
      <c r="W5" s="6">
        <v>160</v>
      </c>
      <c r="X5" s="6">
        <v>200</v>
      </c>
      <c r="Y5" s="6">
        <v>240</v>
      </c>
    </row>
    <row r="6" spans="2:25" x14ac:dyDescent="0.25">
      <c r="B6" s="6" t="s">
        <v>57</v>
      </c>
      <c r="C6" s="7">
        <v>0.437</v>
      </c>
      <c r="D6" s="7">
        <v>0.55700000000000005</v>
      </c>
      <c r="E6" s="7">
        <v>0.81100000000000005</v>
      </c>
      <c r="F6" s="7">
        <v>0.96899999999999997</v>
      </c>
      <c r="G6" s="7">
        <v>1.157</v>
      </c>
      <c r="M6" s="10" t="s">
        <v>4</v>
      </c>
      <c r="N6" s="7"/>
      <c r="O6" s="7"/>
      <c r="P6" s="7"/>
      <c r="Q6" s="7"/>
      <c r="R6" s="7"/>
      <c r="T6" s="10" t="s">
        <v>4</v>
      </c>
      <c r="U6" s="7"/>
      <c r="V6" s="7"/>
      <c r="W6" s="7"/>
      <c r="X6" s="7"/>
      <c r="Y6" s="7"/>
    </row>
    <row r="7" spans="2:25" x14ac:dyDescent="0.25">
      <c r="B7" s="6" t="s">
        <v>58</v>
      </c>
      <c r="C7" s="7">
        <v>3.9429031513300641E-3</v>
      </c>
      <c r="D7" s="7">
        <v>4.1521078984055838E-3</v>
      </c>
      <c r="E7" s="7">
        <v>4.0000000000000001E-3</v>
      </c>
      <c r="F7" s="7">
        <v>5.0000000000000001E-3</v>
      </c>
      <c r="G7" s="7">
        <v>4.0000000000000001E-3</v>
      </c>
      <c r="M7" s="10"/>
      <c r="N7" s="7"/>
      <c r="O7" s="7"/>
      <c r="P7" s="7"/>
      <c r="Q7" s="7"/>
      <c r="R7" s="7"/>
      <c r="T7" s="10"/>
      <c r="U7" s="7"/>
      <c r="V7" s="7"/>
      <c r="W7" s="7"/>
      <c r="X7" s="7"/>
      <c r="Y7" s="7"/>
    </row>
    <row r="8" spans="2:25" x14ac:dyDescent="0.25">
      <c r="B8" s="6" t="s">
        <v>59</v>
      </c>
      <c r="C8" s="3">
        <v>0.55000000000000004</v>
      </c>
      <c r="D8" s="3">
        <v>0.55000000000000004</v>
      </c>
      <c r="E8" s="3">
        <v>0.55000000000000004</v>
      </c>
      <c r="F8" s="3">
        <v>0.55000000000000004</v>
      </c>
      <c r="G8" s="3">
        <v>0.55000000000000004</v>
      </c>
      <c r="M8" s="10" t="s">
        <v>6</v>
      </c>
      <c r="T8" s="10" t="s">
        <v>6</v>
      </c>
    </row>
    <row r="9" spans="2:25" x14ac:dyDescent="0.25">
      <c r="B9" s="6" t="s">
        <v>60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M9" s="10"/>
      <c r="T9" s="10"/>
    </row>
    <row r="10" spans="2:25" x14ac:dyDescent="0.25">
      <c r="B10" s="6" t="s">
        <v>61</v>
      </c>
      <c r="C10" s="7">
        <v>0.7717574819825227</v>
      </c>
      <c r="D10" s="7">
        <v>0.7717574819825227</v>
      </c>
      <c r="E10" s="7">
        <v>0.7717574819825227</v>
      </c>
      <c r="F10" s="7">
        <v>0.7717574819825227</v>
      </c>
      <c r="G10" s="7">
        <v>0.7717574819825227</v>
      </c>
      <c r="M10" s="10" t="s">
        <v>5</v>
      </c>
      <c r="N10" s="7"/>
      <c r="O10" s="7"/>
      <c r="P10" s="7"/>
      <c r="Q10" s="7"/>
      <c r="R10" s="7"/>
      <c r="T10" s="10" t="s">
        <v>5</v>
      </c>
      <c r="U10" s="7"/>
      <c r="V10" s="7"/>
      <c r="W10" s="7"/>
      <c r="X10" s="7"/>
      <c r="Y10" s="7"/>
    </row>
    <row r="11" spans="2:25" x14ac:dyDescent="0.25">
      <c r="B11" s="6" t="s">
        <v>62</v>
      </c>
      <c r="C11" s="7">
        <v>2.1000000000000001E-2</v>
      </c>
      <c r="D11" s="7">
        <v>2.1000000000000001E-2</v>
      </c>
      <c r="E11" s="7">
        <v>2.1000000000000001E-2</v>
      </c>
      <c r="F11" s="7">
        <v>2.1000000000000001E-2</v>
      </c>
      <c r="G11" s="7">
        <v>2.1000000000000001E-2</v>
      </c>
      <c r="M11" s="10"/>
      <c r="N11" s="7"/>
      <c r="O11" s="7"/>
      <c r="P11" s="7"/>
      <c r="Q11" s="7"/>
      <c r="R11" s="7"/>
      <c r="T11" s="10"/>
      <c r="U11" s="7"/>
      <c r="V11" s="7"/>
      <c r="W11" s="7"/>
      <c r="X11" s="7"/>
      <c r="Y11" s="7"/>
    </row>
    <row r="12" spans="2:25" x14ac:dyDescent="0.25">
      <c r="B12" s="6" t="s">
        <v>63</v>
      </c>
      <c r="C12" s="3">
        <v>0.26700000000000002</v>
      </c>
      <c r="D12" s="3">
        <v>0.26700000000000002</v>
      </c>
      <c r="E12" s="3">
        <v>0.26700000000000002</v>
      </c>
      <c r="F12" s="3">
        <v>0.26700000000000002</v>
      </c>
      <c r="G12" s="3">
        <v>0.26700000000000002</v>
      </c>
      <c r="M12" s="10" t="s">
        <v>7</v>
      </c>
      <c r="T12" s="10" t="s">
        <v>7</v>
      </c>
    </row>
    <row r="13" spans="2:25" x14ac:dyDescent="0.25">
      <c r="B13" s="6" t="s">
        <v>64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M13" s="10"/>
      <c r="T13" s="10"/>
    </row>
    <row r="14" spans="2:25" ht="30" x14ac:dyDescent="0.25">
      <c r="B14" s="6" t="s">
        <v>65</v>
      </c>
      <c r="C14" s="3">
        <v>0.86</v>
      </c>
      <c r="D14" s="3">
        <v>0.998</v>
      </c>
      <c r="E14" s="3">
        <v>1.016</v>
      </c>
      <c r="F14" s="3">
        <v>1.085</v>
      </c>
      <c r="G14" s="17">
        <v>1.069</v>
      </c>
      <c r="M14" s="10" t="s">
        <v>50</v>
      </c>
      <c r="N14" s="3">
        <v>0.72899999999999998</v>
      </c>
      <c r="O14" s="3">
        <v>0.88</v>
      </c>
      <c r="P14" s="3">
        <v>0.876</v>
      </c>
      <c r="Q14" s="3">
        <v>1.0149999999999999</v>
      </c>
      <c r="R14" s="19">
        <v>1.0549999999999999</v>
      </c>
      <c r="T14" s="10" t="s">
        <v>50</v>
      </c>
      <c r="U14" s="3">
        <f>C14-N14</f>
        <v>0.13100000000000001</v>
      </c>
      <c r="V14" s="3">
        <f>D14-O14</f>
        <v>0.11799999999999999</v>
      </c>
      <c r="W14" s="3">
        <f>E14-P14</f>
        <v>0.14000000000000001</v>
      </c>
      <c r="X14" s="3">
        <f>F14-Q14</f>
        <v>7.0000000000000062E-2</v>
      </c>
      <c r="Y14" s="3">
        <f>G14-R14</f>
        <v>1.4000000000000012E-2</v>
      </c>
    </row>
    <row r="15" spans="2:25" x14ac:dyDescent="0.25">
      <c r="B15" s="6" t="s">
        <v>66</v>
      </c>
      <c r="C15" s="3">
        <v>3.3000000000000002E-2</v>
      </c>
      <c r="D15" s="3">
        <v>2.9000000000000001E-2</v>
      </c>
      <c r="E15" s="3">
        <v>3.2000000000000001E-2</v>
      </c>
      <c r="F15" s="3">
        <v>0.03</v>
      </c>
      <c r="G15" s="17">
        <v>0.03</v>
      </c>
      <c r="M15" s="10"/>
      <c r="R15" s="14"/>
      <c r="T15" s="10"/>
      <c r="Y15" s="14"/>
    </row>
    <row r="16" spans="2:25" x14ac:dyDescent="0.25">
      <c r="G16" s="17"/>
      <c r="M16" s="4"/>
      <c r="T16" s="4"/>
    </row>
    <row r="17" spans="2:27" ht="30" x14ac:dyDescent="0.25">
      <c r="B17" s="10" t="s">
        <v>69</v>
      </c>
      <c r="C17" s="7">
        <f>SUM(C6,C8,C10,C12,C14)</f>
        <v>2.8857574819825227</v>
      </c>
      <c r="D17" s="7">
        <f t="shared" ref="D17:G17" si="0">SUM(D6,D8,D10,D12,D14)</f>
        <v>3.1437574819825231</v>
      </c>
      <c r="E17" s="7">
        <f>SUM(E6,E8,E10,E12,E14)</f>
        <v>3.4157574819825229</v>
      </c>
      <c r="F17" s="7">
        <f t="shared" si="0"/>
        <v>3.6427574819825228</v>
      </c>
      <c r="G17" s="18">
        <f t="shared" si="0"/>
        <v>3.8147574819825225</v>
      </c>
      <c r="M17" s="10" t="s">
        <v>53</v>
      </c>
      <c r="N17" s="7">
        <f>SUM(N6:N14)</f>
        <v>0.72899999999999998</v>
      </c>
      <c r="O17" s="7">
        <f t="shared" ref="O17:R17" si="1">SUM(O6:O14)</f>
        <v>0.88</v>
      </c>
      <c r="P17" s="7">
        <f t="shared" si="1"/>
        <v>0.876</v>
      </c>
      <c r="Q17" s="7">
        <f t="shared" si="1"/>
        <v>1.0149999999999999</v>
      </c>
      <c r="R17" s="7">
        <f t="shared" si="1"/>
        <v>1.0549999999999999</v>
      </c>
      <c r="T17" s="10" t="s">
        <v>54</v>
      </c>
      <c r="U17" s="7">
        <f>SUM(U6:U14)</f>
        <v>0.13100000000000001</v>
      </c>
      <c r="V17" s="7">
        <f>SUM(V6:V14)</f>
        <v>0.11799999999999999</v>
      </c>
      <c r="W17" s="7">
        <f t="shared" ref="W17:Y17" si="2">SUM(W6:W14)</f>
        <v>0.14000000000000001</v>
      </c>
      <c r="X17" s="7">
        <f t="shared" si="2"/>
        <v>7.0000000000000062E-2</v>
      </c>
      <c r="Y17" s="7">
        <f t="shared" si="2"/>
        <v>1.4000000000000012E-2</v>
      </c>
    </row>
    <row r="18" spans="2:27" x14ac:dyDescent="0.25">
      <c r="B18" s="10" t="s">
        <v>70</v>
      </c>
      <c r="C18" s="7">
        <f>SUM(C7,C9,C11,C13,C15)</f>
        <v>5.7942903151330064E-2</v>
      </c>
      <c r="D18" s="7">
        <f t="shared" ref="D18:G18" si="3">SUM(D7,D9,D11,D13,D15)</f>
        <v>5.4152107898405591E-2</v>
      </c>
      <c r="E18" s="7">
        <f t="shared" si="3"/>
        <v>5.7000000000000002E-2</v>
      </c>
      <c r="F18" s="7">
        <f t="shared" si="3"/>
        <v>5.6000000000000001E-2</v>
      </c>
      <c r="G18" s="7">
        <f t="shared" si="3"/>
        <v>5.5E-2</v>
      </c>
      <c r="M18" s="10"/>
      <c r="N18" s="7"/>
      <c r="O18" s="7"/>
      <c r="P18" s="7"/>
      <c r="Q18" s="7"/>
      <c r="R18" s="13"/>
      <c r="T18" s="10"/>
      <c r="U18" s="7"/>
      <c r="V18" s="7"/>
      <c r="W18" s="7"/>
      <c r="X18" s="7"/>
      <c r="Y18" s="13"/>
    </row>
    <row r="19" spans="2:27" ht="27" customHeight="1" x14ac:dyDescent="0.25">
      <c r="B19" s="10" t="s">
        <v>55</v>
      </c>
      <c r="C19" s="15">
        <f>C6/C17</f>
        <v>0.15143337675755755</v>
      </c>
      <c r="D19" s="15">
        <f t="shared" ref="D19:G19" si="4">D6/D17</f>
        <v>0.17717651669770135</v>
      </c>
      <c r="E19" s="15">
        <f t="shared" si="4"/>
        <v>0.2374290341975015</v>
      </c>
      <c r="F19" s="15">
        <f t="shared" si="4"/>
        <v>0.26600727739707625</v>
      </c>
      <c r="G19" s="15">
        <f t="shared" si="4"/>
        <v>0.30329582036725156</v>
      </c>
      <c r="M19" s="10"/>
      <c r="N19" s="7"/>
      <c r="O19" s="7"/>
      <c r="P19" s="7"/>
      <c r="Q19" s="7"/>
      <c r="R19" s="13"/>
      <c r="T19" s="10"/>
      <c r="U19" s="7"/>
      <c r="V19" s="7"/>
      <c r="W19" s="7"/>
      <c r="X19" s="7"/>
      <c r="Y19" s="13"/>
    </row>
    <row r="20" spans="2:27" x14ac:dyDescent="0.25">
      <c r="B20" s="10" t="s">
        <v>56</v>
      </c>
      <c r="C20" s="15">
        <f>(C5/1000)/C17</f>
        <v>2.7722357301154705E-2</v>
      </c>
      <c r="D20" s="15">
        <f t="shared" ref="D20:G20" si="5">(D5/1000)/D17</f>
        <v>3.8170883310097235E-2</v>
      </c>
      <c r="E20" s="15">
        <f t="shared" si="5"/>
        <v>4.6841733010604486E-2</v>
      </c>
      <c r="F20" s="15">
        <f t="shared" si="5"/>
        <v>5.4903462827053925E-2</v>
      </c>
      <c r="G20" s="15">
        <f t="shared" si="5"/>
        <v>6.2913566886897462E-2</v>
      </c>
      <c r="M20" s="10"/>
      <c r="N20" s="7"/>
      <c r="O20" s="7"/>
      <c r="P20" s="7"/>
      <c r="Q20" s="7"/>
      <c r="R20" s="13"/>
      <c r="T20" s="10"/>
      <c r="U20" s="7"/>
      <c r="V20" s="7"/>
      <c r="W20" s="7"/>
      <c r="X20" s="7"/>
      <c r="Y20" s="13"/>
    </row>
    <row r="21" spans="2:27" x14ac:dyDescent="0.25">
      <c r="B21" s="10" t="s">
        <v>71</v>
      </c>
      <c r="C21" s="16">
        <f>SUM(C6,C14)</f>
        <v>1.2969999999999999</v>
      </c>
      <c r="D21" s="16">
        <f t="shared" ref="D21:G21" si="6">SUM(D6,D14)</f>
        <v>1.5550000000000002</v>
      </c>
      <c r="E21" s="16">
        <f t="shared" si="6"/>
        <v>1.827</v>
      </c>
      <c r="F21" s="16">
        <f t="shared" si="6"/>
        <v>2.0539999999999998</v>
      </c>
      <c r="G21" s="16">
        <f t="shared" si="6"/>
        <v>2.226</v>
      </c>
      <c r="M21" s="10"/>
      <c r="N21" s="7"/>
      <c r="O21" s="7"/>
      <c r="P21" s="7"/>
      <c r="Q21" s="7"/>
      <c r="R21" s="13"/>
      <c r="T21" s="10"/>
      <c r="U21" s="7"/>
      <c r="V21" s="7"/>
      <c r="W21" s="7"/>
      <c r="X21" s="7"/>
      <c r="Y21" s="13"/>
    </row>
    <row r="22" spans="2:27" x14ac:dyDescent="0.25">
      <c r="B22" s="10" t="s">
        <v>72</v>
      </c>
      <c r="C22" s="16">
        <f>SUM(C8,C10,C12)</f>
        <v>1.5887574819825225</v>
      </c>
      <c r="D22" s="16">
        <f t="shared" ref="D22:G22" si="7">SUM(D8,D10,D12)</f>
        <v>1.5887574819825225</v>
      </c>
      <c r="E22" s="16">
        <f t="shared" si="7"/>
        <v>1.5887574819825225</v>
      </c>
      <c r="F22" s="16">
        <f t="shared" si="7"/>
        <v>1.5887574819825225</v>
      </c>
      <c r="G22" s="16">
        <f t="shared" si="7"/>
        <v>1.5887574819825225</v>
      </c>
      <c r="M22" s="10"/>
      <c r="N22" s="7"/>
      <c r="O22" s="7"/>
      <c r="P22" s="7"/>
      <c r="Q22" s="7"/>
      <c r="R22" s="13"/>
      <c r="T22" s="10"/>
      <c r="U22" s="7"/>
      <c r="V22" s="7"/>
      <c r="W22" s="7"/>
      <c r="X22" s="7"/>
      <c r="Y22" s="13"/>
    </row>
    <row r="23" spans="2:27" ht="31.5" customHeight="1" x14ac:dyDescent="0.25">
      <c r="B23" s="10" t="s">
        <v>73</v>
      </c>
      <c r="C23" s="15">
        <f>C21/C17</f>
        <v>0.44944871774497058</v>
      </c>
      <c r="D23" s="15">
        <f t="shared" ref="D23:G23" si="8">D21/D17</f>
        <v>0.49463102956001004</v>
      </c>
      <c r="E23" s="15">
        <f t="shared" si="8"/>
        <v>0.53487403881483997</v>
      </c>
      <c r="F23" s="15">
        <f t="shared" si="8"/>
        <v>0.56385856323384376</v>
      </c>
      <c r="G23" s="15">
        <f t="shared" si="8"/>
        <v>0.58352333287597402</v>
      </c>
      <c r="M23" s="10"/>
      <c r="N23" s="7"/>
      <c r="O23" s="7"/>
      <c r="P23" s="7"/>
      <c r="Q23" s="7"/>
      <c r="R23" s="13"/>
      <c r="T23" s="10"/>
      <c r="U23" s="7"/>
      <c r="V23" s="7"/>
      <c r="W23" s="7"/>
      <c r="X23" s="7"/>
      <c r="Y23" s="13"/>
    </row>
    <row r="24" spans="2:27" ht="31.5" customHeight="1" x14ac:dyDescent="0.25">
      <c r="B24" s="10" t="s">
        <v>74</v>
      </c>
      <c r="C24" s="15">
        <f>C22/C17</f>
        <v>0.55055128225502936</v>
      </c>
      <c r="D24" s="15">
        <f t="shared" ref="D24:G24" si="9">D22/D17</f>
        <v>0.50536897043998985</v>
      </c>
      <c r="E24" s="15">
        <f t="shared" si="9"/>
        <v>0.46512596118515992</v>
      </c>
      <c r="F24" s="15">
        <f t="shared" si="9"/>
        <v>0.43614143676615613</v>
      </c>
      <c r="G24" s="15">
        <f t="shared" si="9"/>
        <v>0.41647666712402598</v>
      </c>
      <c r="M24" s="10"/>
      <c r="N24" s="7"/>
      <c r="O24" s="7"/>
      <c r="P24" s="7"/>
      <c r="Q24" s="7"/>
      <c r="R24" s="13"/>
      <c r="T24" s="10"/>
      <c r="U24" s="7"/>
      <c r="V24" s="7"/>
      <c r="W24" s="7"/>
      <c r="X24" s="7"/>
      <c r="Y24" s="13"/>
    </row>
    <row r="27" spans="2:27" ht="36.75" customHeight="1" x14ac:dyDescent="0.25">
      <c r="B27" s="26" t="s">
        <v>35</v>
      </c>
      <c r="C27" s="26"/>
      <c r="D27" s="26"/>
      <c r="E27" s="26"/>
      <c r="F27" s="26"/>
      <c r="G27" s="26"/>
    </row>
    <row r="28" spans="2:27" x14ac:dyDescent="0.25">
      <c r="C28" s="3" t="s">
        <v>8</v>
      </c>
      <c r="D28" s="3" t="s">
        <v>9</v>
      </c>
      <c r="E28" s="3" t="s">
        <v>10</v>
      </c>
      <c r="F28" s="3" t="s">
        <v>11</v>
      </c>
      <c r="G28" s="3" t="s">
        <v>12</v>
      </c>
      <c r="H28" s="3" t="s">
        <v>13</v>
      </c>
      <c r="I28" s="3" t="s">
        <v>14</v>
      </c>
      <c r="J28" s="3" t="s">
        <v>15</v>
      </c>
      <c r="K28" s="3" t="s">
        <v>16</v>
      </c>
      <c r="L28" s="3" t="s">
        <v>17</v>
      </c>
      <c r="M28" s="3" t="s">
        <v>18</v>
      </c>
      <c r="N28" s="3" t="s">
        <v>19</v>
      </c>
      <c r="O28" s="3" t="s">
        <v>20</v>
      </c>
      <c r="P28" s="3" t="s">
        <v>21</v>
      </c>
      <c r="Q28" s="3" t="s">
        <v>22</v>
      </c>
      <c r="R28" s="3" t="s">
        <v>23</v>
      </c>
      <c r="S28" s="3" t="s">
        <v>24</v>
      </c>
      <c r="T28" s="3" t="s">
        <v>25</v>
      </c>
      <c r="U28" s="3" t="s">
        <v>26</v>
      </c>
      <c r="V28" s="3" t="s">
        <v>27</v>
      </c>
      <c r="W28" s="3" t="s">
        <v>28</v>
      </c>
      <c r="X28" s="3" t="s">
        <v>29</v>
      </c>
      <c r="Y28" s="3" t="s">
        <v>30</v>
      </c>
      <c r="Z28" s="3" t="s">
        <v>31</v>
      </c>
      <c r="AA28" s="3" t="s">
        <v>32</v>
      </c>
    </row>
    <row r="29" spans="2:27" x14ac:dyDescent="0.25">
      <c r="B29" s="8" t="s">
        <v>33</v>
      </c>
      <c r="C29" s="3">
        <v>2</v>
      </c>
      <c r="D29" s="3">
        <v>3</v>
      </c>
      <c r="E29" s="3">
        <v>4</v>
      </c>
      <c r="F29" s="3">
        <v>5</v>
      </c>
      <c r="G29" s="3">
        <v>6</v>
      </c>
      <c r="H29" s="3">
        <v>2</v>
      </c>
      <c r="I29" s="3">
        <v>3</v>
      </c>
      <c r="J29" s="3">
        <v>4</v>
      </c>
      <c r="K29" s="3">
        <v>5</v>
      </c>
      <c r="L29" s="3">
        <v>6</v>
      </c>
      <c r="M29" s="3">
        <v>2</v>
      </c>
      <c r="N29" s="3">
        <v>3</v>
      </c>
      <c r="O29" s="3">
        <v>4</v>
      </c>
      <c r="P29" s="3">
        <v>5</v>
      </c>
      <c r="Q29" s="3">
        <v>6</v>
      </c>
      <c r="R29" s="3">
        <v>2</v>
      </c>
      <c r="S29" s="3">
        <v>3</v>
      </c>
      <c r="T29" s="3">
        <v>4</v>
      </c>
      <c r="U29" s="3">
        <v>5</v>
      </c>
      <c r="V29" s="3">
        <v>6</v>
      </c>
      <c r="W29" s="3">
        <v>2</v>
      </c>
      <c r="X29" s="3">
        <v>3</v>
      </c>
      <c r="Y29" s="3">
        <v>4</v>
      </c>
      <c r="Z29" s="3">
        <v>5</v>
      </c>
      <c r="AA29" s="3">
        <v>6</v>
      </c>
    </row>
    <row r="30" spans="2:27" x14ac:dyDescent="0.25">
      <c r="B30" s="8" t="s">
        <v>34</v>
      </c>
      <c r="C30" s="9">
        <f t="shared" ref="C30:AA30" si="10">$I$2/C29</f>
        <v>40</v>
      </c>
      <c r="D30" s="9">
        <f t="shared" si="10"/>
        <v>26.666666666666668</v>
      </c>
      <c r="E30" s="9">
        <f t="shared" si="10"/>
        <v>20</v>
      </c>
      <c r="F30" s="9">
        <f t="shared" si="10"/>
        <v>16</v>
      </c>
      <c r="G30" s="9">
        <f t="shared" si="10"/>
        <v>13.333333333333334</v>
      </c>
      <c r="H30" s="9">
        <f t="shared" si="10"/>
        <v>40</v>
      </c>
      <c r="I30" s="9">
        <f t="shared" si="10"/>
        <v>26.666666666666668</v>
      </c>
      <c r="J30" s="9">
        <f t="shared" si="10"/>
        <v>20</v>
      </c>
      <c r="K30" s="9">
        <f t="shared" si="10"/>
        <v>16</v>
      </c>
      <c r="L30" s="9">
        <f t="shared" si="10"/>
        <v>13.333333333333334</v>
      </c>
      <c r="M30" s="9">
        <f t="shared" si="10"/>
        <v>40</v>
      </c>
      <c r="N30" s="9">
        <f t="shared" si="10"/>
        <v>26.666666666666668</v>
      </c>
      <c r="O30" s="9">
        <f t="shared" si="10"/>
        <v>20</v>
      </c>
      <c r="P30" s="9">
        <f t="shared" si="10"/>
        <v>16</v>
      </c>
      <c r="Q30" s="9">
        <f t="shared" si="10"/>
        <v>13.333333333333334</v>
      </c>
      <c r="R30" s="9">
        <f t="shared" si="10"/>
        <v>40</v>
      </c>
      <c r="S30" s="9">
        <f t="shared" si="10"/>
        <v>26.666666666666668</v>
      </c>
      <c r="T30" s="9">
        <f t="shared" si="10"/>
        <v>20</v>
      </c>
      <c r="U30" s="9">
        <f t="shared" si="10"/>
        <v>16</v>
      </c>
      <c r="V30" s="9">
        <f t="shared" si="10"/>
        <v>13.333333333333334</v>
      </c>
      <c r="W30" s="9">
        <f t="shared" si="10"/>
        <v>40</v>
      </c>
      <c r="X30" s="9">
        <f t="shared" si="10"/>
        <v>26.666666666666668</v>
      </c>
      <c r="Y30" s="9">
        <f t="shared" si="10"/>
        <v>20</v>
      </c>
      <c r="Z30" s="9">
        <f t="shared" si="10"/>
        <v>16</v>
      </c>
      <c r="AA30" s="9">
        <f t="shared" si="10"/>
        <v>13.333333333333334</v>
      </c>
    </row>
    <row r="31" spans="2:27" x14ac:dyDescent="0.25">
      <c r="B31" s="8" t="s">
        <v>1</v>
      </c>
      <c r="C31" s="3">
        <v>80</v>
      </c>
      <c r="D31" s="3">
        <v>80</v>
      </c>
      <c r="E31" s="3">
        <v>80</v>
      </c>
      <c r="F31" s="3">
        <v>80</v>
      </c>
      <c r="G31" s="3">
        <v>80</v>
      </c>
      <c r="H31" s="3">
        <v>120</v>
      </c>
      <c r="I31" s="3">
        <v>120</v>
      </c>
      <c r="J31" s="3">
        <v>120</v>
      </c>
      <c r="K31" s="3">
        <v>120</v>
      </c>
      <c r="L31" s="3">
        <v>120</v>
      </c>
      <c r="M31" s="3">
        <v>160</v>
      </c>
      <c r="N31" s="3">
        <v>160</v>
      </c>
      <c r="O31" s="3">
        <v>160</v>
      </c>
      <c r="P31" s="3">
        <v>160</v>
      </c>
      <c r="Q31" s="3">
        <v>160</v>
      </c>
      <c r="R31" s="3">
        <v>200</v>
      </c>
      <c r="S31" s="3">
        <v>200</v>
      </c>
      <c r="T31" s="3">
        <v>200</v>
      </c>
      <c r="U31" s="3">
        <v>200</v>
      </c>
      <c r="V31" s="3">
        <v>200</v>
      </c>
      <c r="W31" s="3">
        <v>240</v>
      </c>
      <c r="X31" s="3">
        <v>240</v>
      </c>
      <c r="Y31" s="3">
        <v>240</v>
      </c>
      <c r="Z31" s="3">
        <v>240</v>
      </c>
      <c r="AA31" s="3">
        <v>240</v>
      </c>
    </row>
    <row r="32" spans="2:27" x14ac:dyDescent="0.25">
      <c r="B32" s="6" t="s">
        <v>4</v>
      </c>
      <c r="C32" s="9">
        <f>$C$6*C30</f>
        <v>17.48</v>
      </c>
      <c r="D32" s="9">
        <f t="shared" ref="D32:G32" si="11">$C$6*D30</f>
        <v>11.653333333333334</v>
      </c>
      <c r="E32" s="9">
        <f t="shared" si="11"/>
        <v>8.74</v>
      </c>
      <c r="F32" s="9">
        <f t="shared" si="11"/>
        <v>6.992</v>
      </c>
      <c r="G32" s="9">
        <f t="shared" si="11"/>
        <v>5.8266666666666671</v>
      </c>
      <c r="H32" s="9">
        <f>$D$6*H30</f>
        <v>22.28</v>
      </c>
      <c r="I32" s="9">
        <f t="shared" ref="I32:L32" si="12">$D$6*I30</f>
        <v>14.853333333333335</v>
      </c>
      <c r="J32" s="9">
        <f t="shared" si="12"/>
        <v>11.14</v>
      </c>
      <c r="K32" s="9">
        <f t="shared" si="12"/>
        <v>8.9120000000000008</v>
      </c>
      <c r="L32" s="9">
        <f t="shared" si="12"/>
        <v>7.4266666666666676</v>
      </c>
      <c r="M32" s="9">
        <f>$E$6*M30</f>
        <v>32.440000000000005</v>
      </c>
      <c r="N32" s="9">
        <f t="shared" ref="N32:Q32" si="13">$E$6*N30</f>
        <v>21.626666666666669</v>
      </c>
      <c r="O32" s="9">
        <f t="shared" si="13"/>
        <v>16.220000000000002</v>
      </c>
      <c r="P32" s="9">
        <f t="shared" si="13"/>
        <v>12.976000000000001</v>
      </c>
      <c r="Q32" s="9">
        <f t="shared" si="13"/>
        <v>10.813333333333334</v>
      </c>
      <c r="R32" s="9">
        <f>$F$6*R30</f>
        <v>38.76</v>
      </c>
      <c r="S32" s="9">
        <f t="shared" ref="S32:V32" si="14">$F$6*S30</f>
        <v>25.84</v>
      </c>
      <c r="T32" s="9">
        <f t="shared" si="14"/>
        <v>19.38</v>
      </c>
      <c r="U32" s="9">
        <f t="shared" si="14"/>
        <v>15.504</v>
      </c>
      <c r="V32" s="9">
        <f t="shared" si="14"/>
        <v>12.92</v>
      </c>
      <c r="W32" s="9">
        <f>$G$6*W30</f>
        <v>46.28</v>
      </c>
      <c r="X32" s="9">
        <f t="shared" ref="X32:AA32" si="15">$G$6*X30</f>
        <v>30.853333333333335</v>
      </c>
      <c r="Y32" s="9">
        <f t="shared" si="15"/>
        <v>23.14</v>
      </c>
      <c r="Z32" s="9">
        <f t="shared" si="15"/>
        <v>18.512</v>
      </c>
      <c r="AA32" s="9">
        <f t="shared" si="15"/>
        <v>15.426666666666668</v>
      </c>
    </row>
    <row r="33" spans="2:27" x14ac:dyDescent="0.25">
      <c r="B33" s="6" t="s">
        <v>6</v>
      </c>
      <c r="C33" s="9">
        <f>$C$8*C30</f>
        <v>22</v>
      </c>
      <c r="D33" s="9">
        <f t="shared" ref="D33:AA33" si="16">$C$8*D30</f>
        <v>14.666666666666668</v>
      </c>
      <c r="E33" s="9">
        <f t="shared" si="16"/>
        <v>11</v>
      </c>
      <c r="F33" s="9">
        <f t="shared" si="16"/>
        <v>8.8000000000000007</v>
      </c>
      <c r="G33" s="9">
        <f t="shared" si="16"/>
        <v>7.3333333333333339</v>
      </c>
      <c r="H33" s="9">
        <f t="shared" si="16"/>
        <v>22</v>
      </c>
      <c r="I33" s="9">
        <f t="shared" si="16"/>
        <v>14.666666666666668</v>
      </c>
      <c r="J33" s="9">
        <f t="shared" si="16"/>
        <v>11</v>
      </c>
      <c r="K33" s="9">
        <f t="shared" si="16"/>
        <v>8.8000000000000007</v>
      </c>
      <c r="L33" s="9">
        <f t="shared" si="16"/>
        <v>7.3333333333333339</v>
      </c>
      <c r="M33" s="9">
        <f t="shared" si="16"/>
        <v>22</v>
      </c>
      <c r="N33" s="9">
        <f t="shared" si="16"/>
        <v>14.666666666666668</v>
      </c>
      <c r="O33" s="9">
        <f t="shared" si="16"/>
        <v>11</v>
      </c>
      <c r="P33" s="9">
        <f t="shared" si="16"/>
        <v>8.8000000000000007</v>
      </c>
      <c r="Q33" s="9">
        <f t="shared" si="16"/>
        <v>7.3333333333333339</v>
      </c>
      <c r="R33" s="9">
        <f t="shared" si="16"/>
        <v>22</v>
      </c>
      <c r="S33" s="9">
        <f t="shared" si="16"/>
        <v>14.666666666666668</v>
      </c>
      <c r="T33" s="9">
        <f t="shared" si="16"/>
        <v>11</v>
      </c>
      <c r="U33" s="9">
        <f t="shared" si="16"/>
        <v>8.8000000000000007</v>
      </c>
      <c r="V33" s="9">
        <f t="shared" si="16"/>
        <v>7.3333333333333339</v>
      </c>
      <c r="W33" s="9">
        <f t="shared" si="16"/>
        <v>22</v>
      </c>
      <c r="X33" s="9">
        <f t="shared" si="16"/>
        <v>14.666666666666668</v>
      </c>
      <c r="Y33" s="9">
        <f t="shared" si="16"/>
        <v>11</v>
      </c>
      <c r="Z33" s="9">
        <f t="shared" si="16"/>
        <v>8.8000000000000007</v>
      </c>
      <c r="AA33" s="9">
        <f t="shared" si="16"/>
        <v>7.3333333333333339</v>
      </c>
    </row>
    <row r="34" spans="2:27" x14ac:dyDescent="0.25">
      <c r="B34" s="6" t="s">
        <v>5</v>
      </c>
      <c r="C34" s="9">
        <f>$C$10*C30</f>
        <v>30.870299279300909</v>
      </c>
      <c r="D34" s="9">
        <f t="shared" ref="D34:AA34" si="17">$C$10*D30</f>
        <v>20.580199519533938</v>
      </c>
      <c r="E34" s="9">
        <f t="shared" si="17"/>
        <v>15.435149639650454</v>
      </c>
      <c r="F34" s="9">
        <f t="shared" si="17"/>
        <v>12.348119711720363</v>
      </c>
      <c r="G34" s="9">
        <f t="shared" si="17"/>
        <v>10.290099759766969</v>
      </c>
      <c r="H34" s="9">
        <f t="shared" si="17"/>
        <v>30.870299279300909</v>
      </c>
      <c r="I34" s="9">
        <f t="shared" si="17"/>
        <v>20.580199519533938</v>
      </c>
      <c r="J34" s="9">
        <f t="shared" si="17"/>
        <v>15.435149639650454</v>
      </c>
      <c r="K34" s="9">
        <f t="shared" si="17"/>
        <v>12.348119711720363</v>
      </c>
      <c r="L34" s="9">
        <f t="shared" si="17"/>
        <v>10.290099759766969</v>
      </c>
      <c r="M34" s="9">
        <f t="shared" si="17"/>
        <v>30.870299279300909</v>
      </c>
      <c r="N34" s="9">
        <f t="shared" si="17"/>
        <v>20.580199519533938</v>
      </c>
      <c r="O34" s="9">
        <f t="shared" si="17"/>
        <v>15.435149639650454</v>
      </c>
      <c r="P34" s="9">
        <f t="shared" si="17"/>
        <v>12.348119711720363</v>
      </c>
      <c r="Q34" s="9">
        <f t="shared" si="17"/>
        <v>10.290099759766969</v>
      </c>
      <c r="R34" s="9">
        <f t="shared" si="17"/>
        <v>30.870299279300909</v>
      </c>
      <c r="S34" s="9">
        <f t="shared" si="17"/>
        <v>20.580199519533938</v>
      </c>
      <c r="T34" s="9">
        <f t="shared" si="17"/>
        <v>15.435149639650454</v>
      </c>
      <c r="U34" s="9">
        <f t="shared" si="17"/>
        <v>12.348119711720363</v>
      </c>
      <c r="V34" s="9">
        <f t="shared" si="17"/>
        <v>10.290099759766969</v>
      </c>
      <c r="W34" s="9">
        <f t="shared" si="17"/>
        <v>30.870299279300909</v>
      </c>
      <c r="X34" s="9">
        <f t="shared" si="17"/>
        <v>20.580199519533938</v>
      </c>
      <c r="Y34" s="9">
        <f t="shared" si="17"/>
        <v>15.435149639650454</v>
      </c>
      <c r="Z34" s="9">
        <f t="shared" si="17"/>
        <v>12.348119711720363</v>
      </c>
      <c r="AA34" s="9">
        <f t="shared" si="17"/>
        <v>10.290099759766969</v>
      </c>
    </row>
    <row r="35" spans="2:27" x14ac:dyDescent="0.25">
      <c r="B35" s="6" t="s">
        <v>7</v>
      </c>
      <c r="C35" s="3">
        <f>$C$12*C30</f>
        <v>10.68</v>
      </c>
      <c r="D35" s="3">
        <f t="shared" ref="D35:AA35" si="18">$C$12*D30</f>
        <v>7.120000000000001</v>
      </c>
      <c r="E35" s="3">
        <f t="shared" si="18"/>
        <v>5.34</v>
      </c>
      <c r="F35" s="3">
        <f t="shared" si="18"/>
        <v>4.2720000000000002</v>
      </c>
      <c r="G35" s="3">
        <f t="shared" si="18"/>
        <v>3.5600000000000005</v>
      </c>
      <c r="H35" s="3">
        <f t="shared" si="18"/>
        <v>10.68</v>
      </c>
      <c r="I35" s="3">
        <f t="shared" si="18"/>
        <v>7.120000000000001</v>
      </c>
      <c r="J35" s="3">
        <f t="shared" si="18"/>
        <v>5.34</v>
      </c>
      <c r="K35" s="3">
        <f t="shared" si="18"/>
        <v>4.2720000000000002</v>
      </c>
      <c r="L35" s="3">
        <f t="shared" si="18"/>
        <v>3.5600000000000005</v>
      </c>
      <c r="M35" s="3">
        <f t="shared" si="18"/>
        <v>10.68</v>
      </c>
      <c r="N35" s="3">
        <f t="shared" si="18"/>
        <v>7.120000000000001</v>
      </c>
      <c r="O35" s="3">
        <f t="shared" si="18"/>
        <v>5.34</v>
      </c>
      <c r="P35" s="3">
        <f t="shared" si="18"/>
        <v>4.2720000000000002</v>
      </c>
      <c r="Q35" s="3">
        <f t="shared" si="18"/>
        <v>3.5600000000000005</v>
      </c>
      <c r="R35" s="3">
        <f t="shared" si="18"/>
        <v>10.68</v>
      </c>
      <c r="S35" s="3">
        <f t="shared" si="18"/>
        <v>7.120000000000001</v>
      </c>
      <c r="T35" s="3">
        <f t="shared" si="18"/>
        <v>5.34</v>
      </c>
      <c r="U35" s="3">
        <f t="shared" si="18"/>
        <v>4.2720000000000002</v>
      </c>
      <c r="V35" s="3">
        <f t="shared" si="18"/>
        <v>3.5600000000000005</v>
      </c>
      <c r="W35" s="3">
        <f t="shared" si="18"/>
        <v>10.68</v>
      </c>
      <c r="X35" s="3">
        <f t="shared" si="18"/>
        <v>7.120000000000001</v>
      </c>
      <c r="Y35" s="3">
        <f t="shared" si="18"/>
        <v>5.34</v>
      </c>
      <c r="Z35" s="3">
        <f t="shared" si="18"/>
        <v>4.2720000000000002</v>
      </c>
      <c r="AA35" s="3">
        <f t="shared" si="18"/>
        <v>3.5600000000000005</v>
      </c>
    </row>
    <row r="36" spans="2:27" x14ac:dyDescent="0.25">
      <c r="B36" s="6" t="s">
        <v>0</v>
      </c>
      <c r="C36" s="9">
        <f>$C$14*C30</f>
        <v>34.4</v>
      </c>
      <c r="D36" s="9">
        <f t="shared" ref="D36:G36" si="19">$C$14*D30</f>
        <v>22.933333333333334</v>
      </c>
      <c r="E36" s="9">
        <f t="shared" si="19"/>
        <v>17.2</v>
      </c>
      <c r="F36" s="9">
        <f t="shared" si="19"/>
        <v>13.76</v>
      </c>
      <c r="G36" s="9">
        <f t="shared" si="19"/>
        <v>11.466666666666667</v>
      </c>
      <c r="H36" s="9">
        <f>$D$14*H30</f>
        <v>39.92</v>
      </c>
      <c r="I36" s="9">
        <f t="shared" ref="I36:L36" si="20">$D$14*I30</f>
        <v>26.613333333333333</v>
      </c>
      <c r="J36" s="9">
        <f t="shared" si="20"/>
        <v>19.96</v>
      </c>
      <c r="K36" s="9">
        <f t="shared" si="20"/>
        <v>15.968</v>
      </c>
      <c r="L36" s="9">
        <f t="shared" si="20"/>
        <v>13.306666666666667</v>
      </c>
      <c r="M36" s="9">
        <f>$E$14*M30</f>
        <v>40.64</v>
      </c>
      <c r="N36" s="9">
        <f t="shared" ref="N36:Q36" si="21">$E$14*N30</f>
        <v>27.093333333333334</v>
      </c>
      <c r="O36" s="9">
        <f t="shared" si="21"/>
        <v>20.32</v>
      </c>
      <c r="P36" s="9">
        <f t="shared" si="21"/>
        <v>16.256</v>
      </c>
      <c r="Q36" s="9">
        <f t="shared" si="21"/>
        <v>13.546666666666667</v>
      </c>
      <c r="R36" s="9">
        <f>$F$14*R30</f>
        <v>43.4</v>
      </c>
      <c r="S36" s="9">
        <f>$F$14*S30</f>
        <v>28.933333333333334</v>
      </c>
      <c r="T36" s="9">
        <f>$F$14*T30</f>
        <v>21.7</v>
      </c>
      <c r="U36" s="9">
        <f>$F$14*U30</f>
        <v>17.36</v>
      </c>
      <c r="V36" s="9">
        <f>$F$14*V30</f>
        <v>14.466666666666667</v>
      </c>
      <c r="W36" s="19">
        <f>$G$14*W30</f>
        <v>42.76</v>
      </c>
      <c r="X36" s="19">
        <f t="shared" ref="X36:AA36" si="22">$G$14*X30</f>
        <v>28.506666666666668</v>
      </c>
      <c r="Y36" s="19">
        <f t="shared" si="22"/>
        <v>21.38</v>
      </c>
      <c r="Z36" s="19">
        <f t="shared" si="22"/>
        <v>17.103999999999999</v>
      </c>
      <c r="AA36" s="19">
        <f t="shared" si="22"/>
        <v>14.253333333333334</v>
      </c>
    </row>
    <row r="37" spans="2:27" x14ac:dyDescent="0.25">
      <c r="W37" s="17"/>
      <c r="X37" s="17"/>
      <c r="Y37" s="17"/>
      <c r="Z37" s="17"/>
      <c r="AA37" s="17"/>
    </row>
    <row r="38" spans="2:27" x14ac:dyDescent="0.25">
      <c r="B38" s="10" t="s">
        <v>36</v>
      </c>
      <c r="C38" s="9">
        <f>SUM(C32:C36)</f>
        <v>115.43029927930093</v>
      </c>
      <c r="D38" s="9">
        <f t="shared" ref="D38:U38" si="23">SUM(D32:D36)</f>
        <v>76.953532852867284</v>
      </c>
      <c r="E38" s="9">
        <f t="shared" si="23"/>
        <v>57.715149639650463</v>
      </c>
      <c r="F38" s="9">
        <f t="shared" si="23"/>
        <v>46.172119711720363</v>
      </c>
      <c r="G38" s="9">
        <f t="shared" si="23"/>
        <v>38.476766426433642</v>
      </c>
      <c r="H38" s="9">
        <f t="shared" si="23"/>
        <v>125.7502992793009</v>
      </c>
      <c r="I38" s="9">
        <f t="shared" si="23"/>
        <v>83.833532852867279</v>
      </c>
      <c r="J38" s="9">
        <f t="shared" si="23"/>
        <v>62.875149639650452</v>
      </c>
      <c r="K38" s="9">
        <f t="shared" si="23"/>
        <v>50.30011971172037</v>
      </c>
      <c r="L38" s="9">
        <f t="shared" si="23"/>
        <v>41.916766426433639</v>
      </c>
      <c r="M38" s="9">
        <f t="shared" si="23"/>
        <v>136.63029927930091</v>
      </c>
      <c r="N38" s="9">
        <f t="shared" si="23"/>
        <v>91.086866186200609</v>
      </c>
      <c r="O38" s="9">
        <f t="shared" si="23"/>
        <v>68.315149639650457</v>
      </c>
      <c r="P38" s="9">
        <f t="shared" si="23"/>
        <v>54.652119711720367</v>
      </c>
      <c r="Q38" s="9">
        <f t="shared" si="23"/>
        <v>45.543433093100305</v>
      </c>
      <c r="R38" s="9">
        <f t="shared" si="23"/>
        <v>145.71029927930093</v>
      </c>
      <c r="S38" s="9">
        <f t="shared" si="23"/>
        <v>97.140199519533951</v>
      </c>
      <c r="T38" s="9">
        <f t="shared" si="23"/>
        <v>72.855149639650463</v>
      </c>
      <c r="U38" s="9">
        <f t="shared" si="23"/>
        <v>58.284119711720365</v>
      </c>
      <c r="V38" s="9">
        <f>SUM(V32:V36)</f>
        <v>48.570099759766975</v>
      </c>
      <c r="W38" s="20">
        <f t="shared" ref="W38:AA38" si="24">SUM(W32:W36)</f>
        <v>152.59029927930089</v>
      </c>
      <c r="X38" s="20">
        <f t="shared" si="24"/>
        <v>101.72686618620062</v>
      </c>
      <c r="Y38" s="20">
        <f t="shared" si="24"/>
        <v>76.295149639650447</v>
      </c>
      <c r="Z38" s="20">
        <f t="shared" si="24"/>
        <v>61.03611971172036</v>
      </c>
      <c r="AA38" s="20">
        <f t="shared" si="24"/>
        <v>50.863433093100312</v>
      </c>
    </row>
    <row r="41" spans="2:27" ht="43.5" customHeight="1" x14ac:dyDescent="0.25">
      <c r="B41" s="26" t="s">
        <v>38</v>
      </c>
      <c r="C41" s="26"/>
      <c r="D41" s="26"/>
      <c r="E41" s="26"/>
      <c r="F41" s="26"/>
      <c r="G41" s="26"/>
      <c r="H41" s="6" t="s">
        <v>40</v>
      </c>
    </row>
    <row r="42" spans="2:27" x14ac:dyDescent="0.25">
      <c r="B42" s="6" t="s">
        <v>42</v>
      </c>
      <c r="C42" s="1">
        <v>153252.50000000003</v>
      </c>
      <c r="D42" s="11" t="s">
        <v>39</v>
      </c>
      <c r="E42" s="11" t="s">
        <v>39</v>
      </c>
      <c r="F42" s="11" t="s">
        <v>39</v>
      </c>
      <c r="G42" s="11" t="s">
        <v>39</v>
      </c>
      <c r="H42" s="1">
        <v>1191503.48</v>
      </c>
      <c r="I42" s="1">
        <v>790508.78</v>
      </c>
      <c r="J42" s="1">
        <v>340687.7</v>
      </c>
      <c r="K42" s="1">
        <v>196581.5</v>
      </c>
      <c r="L42" s="1">
        <v>73181.600000000006</v>
      </c>
      <c r="M42" s="1">
        <v>1458564.6</v>
      </c>
      <c r="N42" s="1">
        <v>1250001.3999999999</v>
      </c>
      <c r="O42" s="1">
        <v>898757.66000000015</v>
      </c>
      <c r="P42" s="1">
        <v>543954.34</v>
      </c>
      <c r="Q42" s="1">
        <v>349706.81999999995</v>
      </c>
      <c r="R42" s="1">
        <v>1789896.8800000001</v>
      </c>
      <c r="S42" s="1">
        <v>1527636.2</v>
      </c>
      <c r="T42" s="1">
        <v>1348551.3199999998</v>
      </c>
      <c r="U42" s="1">
        <v>989154.4800000001</v>
      </c>
      <c r="V42" s="1">
        <v>808686.88000000012</v>
      </c>
      <c r="W42" s="1">
        <v>2128515.4799999995</v>
      </c>
      <c r="X42" s="1">
        <v>1767213.2400000002</v>
      </c>
      <c r="Y42" s="1">
        <v>1599159.8599999999</v>
      </c>
      <c r="Z42" s="1">
        <v>1329587.48</v>
      </c>
      <c r="AA42" s="1">
        <v>1141968.4749999999</v>
      </c>
    </row>
    <row r="43" spans="2:27" x14ac:dyDescent="0.25">
      <c r="B43" s="6" t="s">
        <v>43</v>
      </c>
      <c r="C43" s="1">
        <v>14636.88056014669</v>
      </c>
      <c r="D43" s="11" t="s">
        <v>39</v>
      </c>
      <c r="E43" s="11" t="s">
        <v>39</v>
      </c>
      <c r="F43" s="11" t="s">
        <v>39</v>
      </c>
      <c r="G43" s="11" t="s">
        <v>39</v>
      </c>
      <c r="H43" s="1">
        <v>75601.177837131618</v>
      </c>
      <c r="I43" s="1">
        <v>27758.070570657481</v>
      </c>
      <c r="J43" s="1">
        <v>16683.066084026643</v>
      </c>
      <c r="K43" s="1">
        <v>6493.1049968408824</v>
      </c>
      <c r="L43" s="1">
        <v>8780.3647124706404</v>
      </c>
      <c r="M43" s="1">
        <v>122226.10219692026</v>
      </c>
      <c r="N43" s="1">
        <v>36604.747285563935</v>
      </c>
      <c r="O43" s="1">
        <v>16529.979984331505</v>
      </c>
      <c r="P43" s="1">
        <v>15134.841789804101</v>
      </c>
      <c r="Q43" s="1">
        <v>24210.703807894552</v>
      </c>
      <c r="R43" s="1">
        <v>36847.378348175604</v>
      </c>
      <c r="S43" s="1">
        <v>38637.322338329817</v>
      </c>
      <c r="T43" s="1">
        <v>44153.650646006579</v>
      </c>
      <c r="U43" s="1">
        <v>101355.49728912325</v>
      </c>
      <c r="V43" s="1">
        <v>11554.37249830558</v>
      </c>
      <c r="W43" s="1">
        <v>117457.75558990394</v>
      </c>
      <c r="X43" s="1">
        <v>36094.594904644669</v>
      </c>
      <c r="Y43" s="1">
        <v>35165.748027624853</v>
      </c>
      <c r="Z43" s="1">
        <v>56883.75448549079</v>
      </c>
      <c r="AA43" s="1">
        <v>14344.914665897291</v>
      </c>
    </row>
    <row r="44" spans="2:27" x14ac:dyDescent="0.25">
      <c r="B44" s="6" t="s">
        <v>97</v>
      </c>
      <c r="C44" s="24">
        <f>C42/1000000</f>
        <v>0.15325250000000004</v>
      </c>
      <c r="D44" s="11" t="s">
        <v>39</v>
      </c>
      <c r="E44" s="11" t="s">
        <v>39</v>
      </c>
      <c r="F44" s="11" t="s">
        <v>39</v>
      </c>
      <c r="G44" s="11" t="s">
        <v>39</v>
      </c>
      <c r="H44" s="24">
        <f t="shared" ref="H44:AA44" si="25">H42/1000000</f>
        <v>1.1915034799999999</v>
      </c>
      <c r="I44" s="24">
        <f t="shared" si="25"/>
        <v>0.79050878000000002</v>
      </c>
      <c r="J44" s="24">
        <f t="shared" si="25"/>
        <v>0.34068770000000004</v>
      </c>
      <c r="K44" s="24">
        <f t="shared" si="25"/>
        <v>0.19658149999999999</v>
      </c>
      <c r="L44" s="24">
        <f t="shared" si="25"/>
        <v>7.3181599999999999E-2</v>
      </c>
      <c r="M44" s="24">
        <f t="shared" si="25"/>
        <v>1.4585646000000001</v>
      </c>
      <c r="N44" s="24">
        <f t="shared" si="25"/>
        <v>1.2500013999999999</v>
      </c>
      <c r="O44" s="24">
        <f t="shared" si="25"/>
        <v>0.89875766000000012</v>
      </c>
      <c r="P44" s="24">
        <f t="shared" si="25"/>
        <v>0.54395433999999998</v>
      </c>
      <c r="Q44" s="24">
        <f t="shared" si="25"/>
        <v>0.34970681999999997</v>
      </c>
      <c r="R44" s="24">
        <f t="shared" si="25"/>
        <v>1.7898968800000001</v>
      </c>
      <c r="S44" s="24">
        <f t="shared" si="25"/>
        <v>1.5276361999999999</v>
      </c>
      <c r="T44" s="24">
        <f t="shared" si="25"/>
        <v>1.3485513199999999</v>
      </c>
      <c r="U44" s="24">
        <f t="shared" si="25"/>
        <v>0.98915448000000006</v>
      </c>
      <c r="V44" s="24">
        <f t="shared" si="25"/>
        <v>0.80868688000000011</v>
      </c>
      <c r="W44" s="24">
        <f t="shared" si="25"/>
        <v>2.1285154799999995</v>
      </c>
      <c r="X44" s="24">
        <f t="shared" si="25"/>
        <v>1.7672132400000002</v>
      </c>
      <c r="Y44" s="24">
        <f t="shared" si="25"/>
        <v>1.5991598599999999</v>
      </c>
      <c r="Z44" s="24">
        <f t="shared" si="25"/>
        <v>1.32958748</v>
      </c>
      <c r="AA44" s="24">
        <f t="shared" si="25"/>
        <v>1.1419684749999999</v>
      </c>
    </row>
    <row r="45" spans="2:27" x14ac:dyDescent="0.25">
      <c r="B45" s="6" t="s">
        <v>98</v>
      </c>
      <c r="C45" s="24">
        <f>C43/1000000</f>
        <v>1.4636880560146691E-2</v>
      </c>
      <c r="D45" s="25" t="s">
        <v>39</v>
      </c>
      <c r="E45" s="25" t="s">
        <v>39</v>
      </c>
      <c r="F45" s="25" t="s">
        <v>39</v>
      </c>
      <c r="G45" s="25" t="s">
        <v>39</v>
      </c>
      <c r="H45" s="24">
        <f t="shared" ref="H45:AA45" si="26">H43/1000000</f>
        <v>7.560117783713162E-2</v>
      </c>
      <c r="I45" s="24">
        <f t="shared" si="26"/>
        <v>2.7758070570657482E-2</v>
      </c>
      <c r="J45" s="24">
        <f t="shared" si="26"/>
        <v>1.6683066084026643E-2</v>
      </c>
      <c r="K45" s="24">
        <f t="shared" si="26"/>
        <v>6.4931049968408828E-3</v>
      </c>
      <c r="L45" s="24">
        <f t="shared" si="26"/>
        <v>8.7803647124706403E-3</v>
      </c>
      <c r="M45" s="24">
        <f t="shared" si="26"/>
        <v>0.12222610219692026</v>
      </c>
      <c r="N45" s="24">
        <f t="shared" si="26"/>
        <v>3.6604747285563934E-2</v>
      </c>
      <c r="O45" s="24">
        <f t="shared" si="26"/>
        <v>1.6529979984331505E-2</v>
      </c>
      <c r="P45" s="24">
        <f t="shared" si="26"/>
        <v>1.51348417898041E-2</v>
      </c>
      <c r="Q45" s="24">
        <f t="shared" si="26"/>
        <v>2.421070380789455E-2</v>
      </c>
      <c r="R45" s="24">
        <f t="shared" si="26"/>
        <v>3.6847378348175606E-2</v>
      </c>
      <c r="S45" s="24">
        <f t="shared" si="26"/>
        <v>3.8637322338329817E-2</v>
      </c>
      <c r="T45" s="24">
        <f t="shared" si="26"/>
        <v>4.4153650646006577E-2</v>
      </c>
      <c r="U45" s="24">
        <f t="shared" si="26"/>
        <v>0.10135549728912324</v>
      </c>
      <c r="V45" s="24">
        <f t="shared" si="26"/>
        <v>1.1554372498305579E-2</v>
      </c>
      <c r="W45" s="24">
        <f t="shared" si="26"/>
        <v>0.11745775558990394</v>
      </c>
      <c r="X45" s="24">
        <f t="shared" si="26"/>
        <v>3.6094594904644672E-2</v>
      </c>
      <c r="Y45" s="24">
        <f t="shared" si="26"/>
        <v>3.516574802762485E-2</v>
      </c>
      <c r="Z45" s="24">
        <f t="shared" si="26"/>
        <v>5.6883754485490788E-2</v>
      </c>
      <c r="AA45" s="24">
        <f t="shared" si="26"/>
        <v>1.4344914665897291E-2</v>
      </c>
    </row>
    <row r="46" spans="2:27" x14ac:dyDescent="0.25">
      <c r="B46" s="6" t="s">
        <v>41</v>
      </c>
      <c r="C46" s="9">
        <f>C31/C29</f>
        <v>40</v>
      </c>
      <c r="D46" s="9">
        <f t="shared" ref="D46:AA46" si="27">D31/D29</f>
        <v>26.666666666666668</v>
      </c>
      <c r="E46" s="9">
        <f t="shared" si="27"/>
        <v>20</v>
      </c>
      <c r="F46" s="9">
        <f t="shared" si="27"/>
        <v>16</v>
      </c>
      <c r="G46" s="9">
        <f t="shared" si="27"/>
        <v>13.333333333333334</v>
      </c>
      <c r="H46" s="9">
        <f t="shared" si="27"/>
        <v>60</v>
      </c>
      <c r="I46" s="9">
        <f t="shared" si="27"/>
        <v>40</v>
      </c>
      <c r="J46" s="9">
        <f t="shared" si="27"/>
        <v>30</v>
      </c>
      <c r="K46" s="9">
        <f t="shared" si="27"/>
        <v>24</v>
      </c>
      <c r="L46" s="9">
        <f t="shared" si="27"/>
        <v>20</v>
      </c>
      <c r="M46" s="9">
        <f t="shared" si="27"/>
        <v>80</v>
      </c>
      <c r="N46" s="9">
        <f t="shared" si="27"/>
        <v>53.333333333333336</v>
      </c>
      <c r="O46" s="9">
        <f t="shared" si="27"/>
        <v>40</v>
      </c>
      <c r="P46" s="9">
        <f t="shared" si="27"/>
        <v>32</v>
      </c>
      <c r="Q46" s="9">
        <f t="shared" si="27"/>
        <v>26.666666666666668</v>
      </c>
      <c r="R46" s="9">
        <f t="shared" si="27"/>
        <v>100</v>
      </c>
      <c r="S46" s="9">
        <f t="shared" si="27"/>
        <v>66.666666666666671</v>
      </c>
      <c r="T46" s="9">
        <f t="shared" si="27"/>
        <v>50</v>
      </c>
      <c r="U46" s="9">
        <f t="shared" si="27"/>
        <v>40</v>
      </c>
      <c r="V46" s="9">
        <f t="shared" si="27"/>
        <v>33.333333333333336</v>
      </c>
      <c r="W46" s="9">
        <f t="shared" si="27"/>
        <v>120</v>
      </c>
      <c r="X46" s="9">
        <f t="shared" si="27"/>
        <v>80</v>
      </c>
      <c r="Y46" s="9">
        <f t="shared" si="27"/>
        <v>60</v>
      </c>
      <c r="Z46" s="9">
        <f t="shared" si="27"/>
        <v>48</v>
      </c>
      <c r="AA46" s="9">
        <f t="shared" si="27"/>
        <v>40</v>
      </c>
    </row>
    <row r="47" spans="2:27" x14ac:dyDescent="0.25">
      <c r="B47" s="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</row>
    <row r="48" spans="2:27" x14ac:dyDescent="0.25">
      <c r="B48" s="2" t="s">
        <v>44</v>
      </c>
      <c r="C48" s="7">
        <f>C42/1000000</f>
        <v>0.15325250000000004</v>
      </c>
      <c r="D48" s="11" t="s">
        <v>39</v>
      </c>
      <c r="E48" s="11" t="s">
        <v>39</v>
      </c>
      <c r="F48" s="11" t="s">
        <v>39</v>
      </c>
      <c r="G48" s="11" t="s">
        <v>39</v>
      </c>
      <c r="H48" s="7">
        <f t="shared" ref="H48:AA48" si="28">H42/1000000</f>
        <v>1.1915034799999999</v>
      </c>
      <c r="I48" s="7">
        <f t="shared" si="28"/>
        <v>0.79050878000000002</v>
      </c>
      <c r="J48" s="7">
        <f t="shared" si="28"/>
        <v>0.34068770000000004</v>
      </c>
      <c r="K48" s="7">
        <f t="shared" si="28"/>
        <v>0.19658149999999999</v>
      </c>
      <c r="L48" s="7">
        <f t="shared" si="28"/>
        <v>7.3181599999999999E-2</v>
      </c>
      <c r="M48" s="7">
        <f t="shared" si="28"/>
        <v>1.4585646000000001</v>
      </c>
      <c r="N48" s="7">
        <f t="shared" si="28"/>
        <v>1.2500013999999999</v>
      </c>
      <c r="O48" s="7">
        <f t="shared" si="28"/>
        <v>0.89875766000000012</v>
      </c>
      <c r="P48" s="7">
        <f t="shared" si="28"/>
        <v>0.54395433999999998</v>
      </c>
      <c r="Q48" s="7">
        <f t="shared" si="28"/>
        <v>0.34970681999999997</v>
      </c>
      <c r="R48" s="7">
        <f t="shared" si="28"/>
        <v>1.7898968800000001</v>
      </c>
      <c r="S48" s="7">
        <f t="shared" si="28"/>
        <v>1.5276361999999999</v>
      </c>
      <c r="T48" s="7">
        <f t="shared" si="28"/>
        <v>1.3485513199999999</v>
      </c>
      <c r="U48" s="7">
        <f t="shared" si="28"/>
        <v>0.98915448000000006</v>
      </c>
      <c r="V48" s="7">
        <f t="shared" si="28"/>
        <v>0.80868688000000011</v>
      </c>
      <c r="W48" s="7">
        <f t="shared" si="28"/>
        <v>2.1285154799999995</v>
      </c>
      <c r="X48" s="7">
        <f t="shared" si="28"/>
        <v>1.7672132400000002</v>
      </c>
      <c r="Y48" s="7">
        <f t="shared" si="28"/>
        <v>1.5991598599999999</v>
      </c>
      <c r="Z48" s="7">
        <f t="shared" si="28"/>
        <v>1.32958748</v>
      </c>
      <c r="AA48" s="7">
        <f t="shared" si="28"/>
        <v>1.1419684749999999</v>
      </c>
    </row>
    <row r="49" spans="2:27" x14ac:dyDescent="0.25">
      <c r="B49" s="2" t="s">
        <v>45</v>
      </c>
      <c r="C49" s="12">
        <f>C43/1000000</f>
        <v>1.4636880560146691E-2</v>
      </c>
      <c r="D49" s="11" t="s">
        <v>39</v>
      </c>
      <c r="E49" s="11" t="s">
        <v>39</v>
      </c>
      <c r="F49" s="11" t="s">
        <v>39</v>
      </c>
      <c r="G49" s="11" t="s">
        <v>39</v>
      </c>
      <c r="H49" s="12">
        <f t="shared" ref="H49:AA49" si="29">H43/1000000</f>
        <v>7.560117783713162E-2</v>
      </c>
      <c r="I49" s="12">
        <f t="shared" si="29"/>
        <v>2.7758070570657482E-2</v>
      </c>
      <c r="J49" s="12">
        <f t="shared" si="29"/>
        <v>1.6683066084026643E-2</v>
      </c>
      <c r="K49" s="12">
        <f t="shared" si="29"/>
        <v>6.4931049968408828E-3</v>
      </c>
      <c r="L49" s="12">
        <f t="shared" si="29"/>
        <v>8.7803647124706403E-3</v>
      </c>
      <c r="M49" s="12">
        <f t="shared" si="29"/>
        <v>0.12222610219692026</v>
      </c>
      <c r="N49" s="12">
        <f t="shared" si="29"/>
        <v>3.6604747285563934E-2</v>
      </c>
      <c r="O49" s="12">
        <f t="shared" si="29"/>
        <v>1.6529979984331505E-2</v>
      </c>
      <c r="P49" s="12">
        <f t="shared" si="29"/>
        <v>1.51348417898041E-2</v>
      </c>
      <c r="Q49" s="12">
        <f t="shared" si="29"/>
        <v>2.421070380789455E-2</v>
      </c>
      <c r="R49" s="12">
        <f t="shared" si="29"/>
        <v>3.6847378348175606E-2</v>
      </c>
      <c r="S49" s="12">
        <f t="shared" si="29"/>
        <v>3.8637322338329817E-2</v>
      </c>
      <c r="T49" s="12">
        <f t="shared" si="29"/>
        <v>4.4153650646006577E-2</v>
      </c>
      <c r="U49" s="12">
        <f t="shared" si="29"/>
        <v>0.10135549728912324</v>
      </c>
      <c r="V49" s="12">
        <f t="shared" si="29"/>
        <v>1.1554372498305579E-2</v>
      </c>
      <c r="W49" s="12">
        <f t="shared" si="29"/>
        <v>0.11745775558990394</v>
      </c>
      <c r="X49" s="12">
        <f t="shared" si="29"/>
        <v>3.6094594904644672E-2</v>
      </c>
      <c r="Y49" s="12">
        <f t="shared" si="29"/>
        <v>3.516574802762485E-2</v>
      </c>
      <c r="Z49" s="12">
        <f t="shared" si="29"/>
        <v>5.6883754485490788E-2</v>
      </c>
      <c r="AA49" s="12">
        <f t="shared" si="29"/>
        <v>1.4344914665897291E-2</v>
      </c>
    </row>
    <row r="50" spans="2:27" x14ac:dyDescent="0.25">
      <c r="B50" s="2"/>
      <c r="C50" s="12"/>
      <c r="D50" s="11"/>
      <c r="E50" s="11"/>
      <c r="F50" s="11"/>
      <c r="G50" s="11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</row>
    <row r="51" spans="2:27" x14ac:dyDescent="0.25">
      <c r="B51" s="2" t="s">
        <v>46</v>
      </c>
      <c r="C51" s="7">
        <f>C48*$I$2</f>
        <v>12.260200000000003</v>
      </c>
      <c r="D51" s="11" t="s">
        <v>39</v>
      </c>
      <c r="E51" s="11" t="s">
        <v>39</v>
      </c>
      <c r="F51" s="11" t="s">
        <v>39</v>
      </c>
      <c r="G51" s="11" t="s">
        <v>39</v>
      </c>
      <c r="H51" s="7">
        <f t="shared" ref="H51:AA51" si="30">H48*$I$2</f>
        <v>95.320278399999992</v>
      </c>
      <c r="I51" s="7">
        <f t="shared" si="30"/>
        <v>63.240702400000004</v>
      </c>
      <c r="J51" s="7">
        <f t="shared" si="30"/>
        <v>27.255016000000005</v>
      </c>
      <c r="K51" s="7">
        <f t="shared" si="30"/>
        <v>15.726519999999999</v>
      </c>
      <c r="L51" s="7">
        <f t="shared" si="30"/>
        <v>5.8545280000000002</v>
      </c>
      <c r="M51" s="7">
        <f t="shared" si="30"/>
        <v>116.685168</v>
      </c>
      <c r="N51" s="7">
        <f t="shared" si="30"/>
        <v>100.000112</v>
      </c>
      <c r="O51" s="7">
        <f t="shared" si="30"/>
        <v>71.900612800000005</v>
      </c>
      <c r="P51" s="7">
        <f t="shared" si="30"/>
        <v>43.516347199999998</v>
      </c>
      <c r="Q51" s="7">
        <f t="shared" si="30"/>
        <v>27.976545599999998</v>
      </c>
      <c r="R51" s="7">
        <f t="shared" si="30"/>
        <v>143.19175040000002</v>
      </c>
      <c r="S51" s="7">
        <f t="shared" si="30"/>
        <v>122.21089599999999</v>
      </c>
      <c r="T51" s="7">
        <f t="shared" si="30"/>
        <v>107.8841056</v>
      </c>
      <c r="U51" s="7">
        <f t="shared" si="30"/>
        <v>79.132358400000001</v>
      </c>
      <c r="V51" s="7">
        <f t="shared" si="30"/>
        <v>64.69495040000001</v>
      </c>
      <c r="W51" s="7">
        <f t="shared" si="30"/>
        <v>170.28123839999995</v>
      </c>
      <c r="X51" s="7">
        <f t="shared" si="30"/>
        <v>141.37705920000002</v>
      </c>
      <c r="Y51" s="7">
        <f t="shared" si="30"/>
        <v>127.9327888</v>
      </c>
      <c r="Z51" s="7">
        <f t="shared" si="30"/>
        <v>106.3669984</v>
      </c>
      <c r="AA51" s="7">
        <f t="shared" si="30"/>
        <v>91.357477999999986</v>
      </c>
    </row>
    <row r="52" spans="2:27" x14ac:dyDescent="0.25">
      <c r="B52" s="2" t="s">
        <v>47</v>
      </c>
      <c r="C52" s="7">
        <f>C49*$I$2</f>
        <v>1.1709504448117354</v>
      </c>
      <c r="D52" s="11" t="s">
        <v>39</v>
      </c>
      <c r="E52" s="11" t="s">
        <v>39</v>
      </c>
      <c r="F52" s="11" t="s">
        <v>39</v>
      </c>
      <c r="G52" s="11" t="s">
        <v>39</v>
      </c>
      <c r="H52" s="7">
        <f t="shared" ref="H52:AA52" si="31">H49*$I$2</f>
        <v>6.0480942269705293</v>
      </c>
      <c r="I52" s="7">
        <f t="shared" si="31"/>
        <v>2.2206456456525987</v>
      </c>
      <c r="J52" s="7">
        <f t="shared" si="31"/>
        <v>1.3346452867221315</v>
      </c>
      <c r="K52" s="7">
        <f t="shared" si="31"/>
        <v>0.51944839974727064</v>
      </c>
      <c r="L52" s="7">
        <f t="shared" si="31"/>
        <v>0.70242917699765117</v>
      </c>
      <c r="M52" s="7">
        <f t="shared" si="31"/>
        <v>9.77808817575362</v>
      </c>
      <c r="N52" s="7">
        <f t="shared" si="31"/>
        <v>2.9283797828451146</v>
      </c>
      <c r="O52" s="7">
        <f t="shared" si="31"/>
        <v>1.3223983987465204</v>
      </c>
      <c r="P52" s="7">
        <f t="shared" si="31"/>
        <v>1.2107873431843279</v>
      </c>
      <c r="Q52" s="7">
        <f t="shared" si="31"/>
        <v>1.9368563046315641</v>
      </c>
      <c r="R52" s="7">
        <f t="shared" si="31"/>
        <v>2.9477902678540486</v>
      </c>
      <c r="S52" s="7">
        <f t="shared" si="31"/>
        <v>3.0909857870663853</v>
      </c>
      <c r="T52" s="7">
        <f t="shared" si="31"/>
        <v>3.5322920516805261</v>
      </c>
      <c r="U52" s="7">
        <f t="shared" si="31"/>
        <v>8.1084397831298602</v>
      </c>
      <c r="V52" s="7">
        <f t="shared" si="31"/>
        <v>0.92434979986444632</v>
      </c>
      <c r="W52" s="7">
        <f t="shared" si="31"/>
        <v>9.3966204471923156</v>
      </c>
      <c r="X52" s="7">
        <f t="shared" si="31"/>
        <v>2.8875675923715738</v>
      </c>
      <c r="Y52" s="7">
        <f t="shared" si="31"/>
        <v>2.8132598422099879</v>
      </c>
      <c r="Z52" s="7">
        <f t="shared" si="31"/>
        <v>4.5507003588392632</v>
      </c>
      <c r="AA52" s="7">
        <f t="shared" si="31"/>
        <v>1.1475931732717832</v>
      </c>
    </row>
    <row r="54" spans="2:27" x14ac:dyDescent="0.25">
      <c r="B54" s="2" t="s">
        <v>48</v>
      </c>
      <c r="C54" s="7">
        <f>C29*C48</f>
        <v>0.30650500000000008</v>
      </c>
      <c r="D54" s="11" t="s">
        <v>39</v>
      </c>
      <c r="E54" s="11" t="s">
        <v>39</v>
      </c>
      <c r="F54" s="11" t="s">
        <v>39</v>
      </c>
      <c r="G54" s="11" t="s">
        <v>39</v>
      </c>
      <c r="H54" s="7">
        <f t="shared" ref="H54:AA54" si="32">H29*H48</f>
        <v>2.3830069599999999</v>
      </c>
      <c r="I54" s="7">
        <f t="shared" si="32"/>
        <v>2.37152634</v>
      </c>
      <c r="J54" s="7">
        <f t="shared" si="32"/>
        <v>1.3627508000000002</v>
      </c>
      <c r="K54" s="7">
        <f t="shared" si="32"/>
        <v>0.98290749999999993</v>
      </c>
      <c r="L54" s="7">
        <f t="shared" si="32"/>
        <v>0.43908959999999997</v>
      </c>
      <c r="M54" s="7">
        <f t="shared" si="32"/>
        <v>2.9171292000000002</v>
      </c>
      <c r="N54" s="7">
        <f t="shared" si="32"/>
        <v>3.7500041999999998</v>
      </c>
      <c r="O54" s="7">
        <f t="shared" si="32"/>
        <v>3.5950306400000005</v>
      </c>
      <c r="P54" s="7">
        <f t="shared" si="32"/>
        <v>2.7197716999999999</v>
      </c>
      <c r="Q54" s="7">
        <f t="shared" si="32"/>
        <v>2.0982409199999998</v>
      </c>
      <c r="R54" s="7">
        <f t="shared" si="32"/>
        <v>3.5797937600000003</v>
      </c>
      <c r="S54" s="7">
        <f t="shared" si="32"/>
        <v>4.5829085999999997</v>
      </c>
      <c r="T54" s="7">
        <f t="shared" si="32"/>
        <v>5.3942052799999995</v>
      </c>
      <c r="U54" s="7">
        <f t="shared" si="32"/>
        <v>4.9457724000000001</v>
      </c>
      <c r="V54" s="7">
        <f t="shared" si="32"/>
        <v>4.8521212800000004</v>
      </c>
      <c r="W54" s="7">
        <f t="shared" si="32"/>
        <v>4.2570309599999989</v>
      </c>
      <c r="X54" s="7">
        <f t="shared" si="32"/>
        <v>5.3016397200000007</v>
      </c>
      <c r="Y54" s="7">
        <f t="shared" si="32"/>
        <v>6.3966394399999995</v>
      </c>
      <c r="Z54" s="7">
        <f t="shared" si="32"/>
        <v>6.6479374</v>
      </c>
      <c r="AA54" s="7">
        <f t="shared" si="32"/>
        <v>6.8518108499999997</v>
      </c>
    </row>
    <row r="55" spans="2:27" x14ac:dyDescent="0.25">
      <c r="B55" s="2" t="s">
        <v>49</v>
      </c>
      <c r="C55" s="7">
        <f>C29*C49</f>
        <v>2.9273761120293382E-2</v>
      </c>
      <c r="D55" s="11" t="s">
        <v>39</v>
      </c>
      <c r="E55" s="11" t="s">
        <v>39</v>
      </c>
      <c r="F55" s="11" t="s">
        <v>39</v>
      </c>
      <c r="G55" s="11" t="s">
        <v>39</v>
      </c>
      <c r="H55" s="7">
        <f t="shared" ref="H55:AA55" si="33">H29*H49</f>
        <v>0.15120235567426324</v>
      </c>
      <c r="I55" s="7">
        <f t="shared" si="33"/>
        <v>8.327421171197244E-2</v>
      </c>
      <c r="J55" s="7">
        <f t="shared" si="33"/>
        <v>6.6732264336106573E-2</v>
      </c>
      <c r="K55" s="7">
        <f t="shared" si="33"/>
        <v>3.2465524984204415E-2</v>
      </c>
      <c r="L55" s="7">
        <f t="shared" si="33"/>
        <v>5.2682188274823842E-2</v>
      </c>
      <c r="M55" s="7">
        <f t="shared" si="33"/>
        <v>0.24445220439384052</v>
      </c>
      <c r="N55" s="7">
        <f t="shared" si="33"/>
        <v>0.10981424185669181</v>
      </c>
      <c r="O55" s="7">
        <f t="shared" si="33"/>
        <v>6.6119919937326022E-2</v>
      </c>
      <c r="P55" s="7">
        <f t="shared" si="33"/>
        <v>7.5674208949020494E-2</v>
      </c>
      <c r="Q55" s="7">
        <f t="shared" si="33"/>
        <v>0.14526422284736729</v>
      </c>
      <c r="R55" s="7">
        <f t="shared" si="33"/>
        <v>7.3694756696351213E-2</v>
      </c>
      <c r="S55" s="7">
        <f t="shared" si="33"/>
        <v>0.11591196701498946</v>
      </c>
      <c r="T55" s="7">
        <f t="shared" si="33"/>
        <v>0.17661460258402631</v>
      </c>
      <c r="U55" s="7">
        <f t="shared" si="33"/>
        <v>0.50677748644561627</v>
      </c>
      <c r="V55" s="7">
        <f t="shared" si="33"/>
        <v>6.932623498983348E-2</v>
      </c>
      <c r="W55" s="7">
        <f t="shared" si="33"/>
        <v>0.23491551117980788</v>
      </c>
      <c r="X55" s="7">
        <f t="shared" si="33"/>
        <v>0.10828378471393402</v>
      </c>
      <c r="Y55" s="7">
        <f t="shared" si="33"/>
        <v>0.1406629921104994</v>
      </c>
      <c r="Z55" s="7">
        <f t="shared" si="33"/>
        <v>0.28441877242745395</v>
      </c>
      <c r="AA55" s="7">
        <f t="shared" si="33"/>
        <v>8.6069487995383748E-2</v>
      </c>
    </row>
    <row r="56" spans="2:27" x14ac:dyDescent="0.25">
      <c r="B56" s="2" t="s">
        <v>75</v>
      </c>
      <c r="C56" s="3">
        <f>C54/1000</f>
        <v>3.065050000000001E-4</v>
      </c>
      <c r="D56" s="11" t="s">
        <v>39</v>
      </c>
      <c r="E56" s="11" t="s">
        <v>39</v>
      </c>
      <c r="F56" s="11" t="s">
        <v>39</v>
      </c>
      <c r="G56" s="11" t="s">
        <v>39</v>
      </c>
      <c r="H56" s="3">
        <f t="shared" ref="H56:AA56" si="34">H54/1000</f>
        <v>2.3830069600000001E-3</v>
      </c>
      <c r="I56" s="3">
        <f t="shared" si="34"/>
        <v>2.37152634E-3</v>
      </c>
      <c r="J56" s="3">
        <f t="shared" si="34"/>
        <v>1.3627508000000001E-3</v>
      </c>
      <c r="K56" s="3">
        <f t="shared" si="34"/>
        <v>9.8290749999999983E-4</v>
      </c>
      <c r="L56" s="3">
        <f t="shared" si="34"/>
        <v>4.3908959999999997E-4</v>
      </c>
      <c r="M56" s="3">
        <f t="shared" si="34"/>
        <v>2.9171292000000001E-3</v>
      </c>
      <c r="N56" s="3">
        <f t="shared" si="34"/>
        <v>3.7500042E-3</v>
      </c>
      <c r="O56" s="3">
        <f t="shared" si="34"/>
        <v>3.5950306400000004E-3</v>
      </c>
      <c r="P56" s="3">
        <f t="shared" si="34"/>
        <v>2.7197717E-3</v>
      </c>
      <c r="Q56" s="3">
        <f t="shared" si="34"/>
        <v>2.0982409199999997E-3</v>
      </c>
      <c r="R56" s="3">
        <f t="shared" si="34"/>
        <v>3.5797937600000004E-3</v>
      </c>
      <c r="S56" s="3">
        <f t="shared" si="34"/>
        <v>4.5829085999999995E-3</v>
      </c>
      <c r="T56" s="3">
        <f t="shared" si="34"/>
        <v>5.3942052799999998E-3</v>
      </c>
      <c r="U56" s="3">
        <f t="shared" si="34"/>
        <v>4.9457724000000003E-3</v>
      </c>
      <c r="V56" s="3">
        <f t="shared" si="34"/>
        <v>4.8521212800000007E-3</v>
      </c>
      <c r="W56" s="3">
        <f t="shared" si="34"/>
        <v>4.257030959999999E-3</v>
      </c>
      <c r="X56" s="3">
        <f t="shared" si="34"/>
        <v>5.3016397200000009E-3</v>
      </c>
      <c r="Y56" s="3">
        <f t="shared" si="34"/>
        <v>6.3966394399999991E-3</v>
      </c>
      <c r="Z56" s="3">
        <f t="shared" si="34"/>
        <v>6.6479373999999997E-3</v>
      </c>
      <c r="AA56" s="3">
        <f t="shared" si="34"/>
        <v>6.8518108499999999E-3</v>
      </c>
    </row>
    <row r="57" spans="2:27" x14ac:dyDescent="0.25">
      <c r="B57" s="2" t="s">
        <v>81</v>
      </c>
      <c r="C57" s="3">
        <f>C55/1000</f>
        <v>2.927376112029338E-5</v>
      </c>
      <c r="D57" s="3" t="e">
        <f>D55/1000</f>
        <v>#VALUE!</v>
      </c>
      <c r="E57" s="3" t="e">
        <f>E55/1000</f>
        <v>#VALUE!</v>
      </c>
      <c r="F57" s="3" t="e">
        <f>F55/1000</f>
        <v>#VALUE!</v>
      </c>
      <c r="G57" s="3" t="e">
        <f>G55/1000</f>
        <v>#VALUE!</v>
      </c>
      <c r="H57" s="3">
        <f t="shared" ref="H57:AA57" si="35">H55/1000</f>
        <v>1.5120235567426323E-4</v>
      </c>
      <c r="I57" s="3">
        <f t="shared" si="35"/>
        <v>8.3274211711972446E-5</v>
      </c>
      <c r="J57" s="3">
        <f t="shared" si="35"/>
        <v>6.6732264336106576E-5</v>
      </c>
      <c r="K57" s="3">
        <f t="shared" si="35"/>
        <v>3.2465524984204412E-5</v>
      </c>
      <c r="L57" s="3">
        <f t="shared" si="35"/>
        <v>5.268218827482384E-5</v>
      </c>
      <c r="M57" s="3">
        <f t="shared" si="35"/>
        <v>2.4445220439384054E-4</v>
      </c>
      <c r="N57" s="3">
        <f t="shared" si="35"/>
        <v>1.0981424185669181E-4</v>
      </c>
      <c r="O57" s="3">
        <f t="shared" si="35"/>
        <v>6.6119919937326018E-5</v>
      </c>
      <c r="P57" s="3">
        <f t="shared" si="35"/>
        <v>7.5674208949020488E-5</v>
      </c>
      <c r="Q57" s="3">
        <f t="shared" si="35"/>
        <v>1.4526422284736728E-4</v>
      </c>
      <c r="R57" s="3">
        <f t="shared" si="35"/>
        <v>7.3694756696351211E-5</v>
      </c>
      <c r="S57" s="3">
        <f t="shared" si="35"/>
        <v>1.1591196701498945E-4</v>
      </c>
      <c r="T57" s="3">
        <f t="shared" si="35"/>
        <v>1.7661460258402631E-4</v>
      </c>
      <c r="U57" s="3">
        <f t="shared" si="35"/>
        <v>5.0677748644561624E-4</v>
      </c>
      <c r="V57" s="3">
        <f t="shared" si="35"/>
        <v>6.932623498983348E-5</v>
      </c>
      <c r="W57" s="3">
        <f t="shared" si="35"/>
        <v>2.3491551117980788E-4</v>
      </c>
      <c r="X57" s="3">
        <f t="shared" si="35"/>
        <v>1.0828378471393402E-4</v>
      </c>
      <c r="Y57" s="3">
        <f t="shared" si="35"/>
        <v>1.4066299211049942E-4</v>
      </c>
      <c r="Z57" s="3">
        <f t="shared" si="35"/>
        <v>2.8441877242745396E-4</v>
      </c>
      <c r="AA57" s="3">
        <f t="shared" si="35"/>
        <v>8.6069487995383745E-5</v>
      </c>
    </row>
    <row r="58" spans="2:27" x14ac:dyDescent="0.25">
      <c r="B58" s="2"/>
    </row>
    <row r="59" spans="2:27" x14ac:dyDescent="0.25">
      <c r="B59" s="2"/>
    </row>
    <row r="60" spans="2:27" ht="31.5" customHeight="1" x14ac:dyDescent="0.25">
      <c r="B60" s="10" t="s">
        <v>67</v>
      </c>
      <c r="C60" s="3">
        <f>C51/C38</f>
        <v>0.10621301405738029</v>
      </c>
      <c r="D60" s="11" t="s">
        <v>39</v>
      </c>
      <c r="E60" s="11" t="s">
        <v>39</v>
      </c>
      <c r="F60" s="11" t="s">
        <v>39</v>
      </c>
      <c r="G60" s="11" t="s">
        <v>39</v>
      </c>
      <c r="H60" s="3">
        <f t="shared" ref="H60:AA60" si="36">H51/H38</f>
        <v>0.75801233831091297</v>
      </c>
      <c r="I60" s="3">
        <f t="shared" si="36"/>
        <v>0.75436045992468326</v>
      </c>
      <c r="J60" s="3">
        <f t="shared" si="36"/>
        <v>0.4334783480628473</v>
      </c>
      <c r="K60" s="3">
        <f t="shared" si="36"/>
        <v>0.31265372905932831</v>
      </c>
      <c r="L60" s="3">
        <f t="shared" si="36"/>
        <v>0.13967031570231059</v>
      </c>
      <c r="M60" s="3">
        <f t="shared" si="36"/>
        <v>0.85402116964898911</v>
      </c>
      <c r="N60" s="3">
        <f t="shared" si="36"/>
        <v>1.0978543470315343</v>
      </c>
      <c r="O60" s="3">
        <f t="shared" si="36"/>
        <v>1.0524841587738911</v>
      </c>
      <c r="P60" s="3">
        <f t="shared" si="36"/>
        <v>0.79624262388248668</v>
      </c>
      <c r="Q60" s="3">
        <f t="shared" si="36"/>
        <v>0.614282756041032</v>
      </c>
      <c r="R60" s="3">
        <f t="shared" si="36"/>
        <v>0.98271536815339799</v>
      </c>
      <c r="S60" s="3">
        <f t="shared" si="36"/>
        <v>1.2580877597994284</v>
      </c>
      <c r="T60" s="3">
        <f t="shared" si="36"/>
        <v>1.48080274535989</v>
      </c>
      <c r="U60" s="3">
        <f t="shared" si="36"/>
        <v>1.3577001555723465</v>
      </c>
      <c r="V60" s="3">
        <f t="shared" si="36"/>
        <v>1.3319913016441867</v>
      </c>
      <c r="W60" s="3">
        <f t="shared" si="36"/>
        <v>1.115937508506472</v>
      </c>
      <c r="X60" s="3">
        <f t="shared" si="36"/>
        <v>1.3897711047268848</v>
      </c>
      <c r="Y60" s="3">
        <f t="shared" si="36"/>
        <v>1.6768141802491934</v>
      </c>
      <c r="Z60" s="3">
        <f t="shared" si="36"/>
        <v>1.7426893928116969</v>
      </c>
      <c r="AA60" s="3">
        <f t="shared" si="36"/>
        <v>1.7961327508660194</v>
      </c>
    </row>
    <row r="61" spans="2:27" ht="27" customHeight="1" x14ac:dyDescent="0.25">
      <c r="B61" s="10" t="s">
        <v>68</v>
      </c>
      <c r="C61" s="3">
        <f>C52/C38</f>
        <v>1.0144220816567798E-2</v>
      </c>
      <c r="D61" s="11" t="s">
        <v>39</v>
      </c>
      <c r="E61" s="11" t="s">
        <v>39</v>
      </c>
      <c r="F61" s="11" t="s">
        <v>39</v>
      </c>
      <c r="G61" s="11" t="s">
        <v>39</v>
      </c>
      <c r="H61" s="3">
        <f t="shared" ref="H61:AA61" si="37">H52/H38</f>
        <v>4.8096062288784346E-2</v>
      </c>
      <c r="I61" s="3">
        <f t="shared" si="37"/>
        <v>2.6488751816650277E-2</v>
      </c>
      <c r="J61" s="3">
        <f t="shared" si="37"/>
        <v>2.122691229160073E-2</v>
      </c>
      <c r="K61" s="3">
        <f t="shared" si="37"/>
        <v>1.0326981381442609E-2</v>
      </c>
      <c r="L61" s="3">
        <f t="shared" si="37"/>
        <v>1.6757713842990612E-2</v>
      </c>
      <c r="M61" s="3">
        <f t="shared" si="37"/>
        <v>7.1566030575437464E-2</v>
      </c>
      <c r="N61" s="3">
        <f t="shared" si="37"/>
        <v>3.2149308736331907E-2</v>
      </c>
      <c r="O61" s="3">
        <f t="shared" si="37"/>
        <v>1.9357322727417314E-2</v>
      </c>
      <c r="P61" s="3">
        <f t="shared" si="37"/>
        <v>2.2154444321116965E-2</v>
      </c>
      <c r="Q61" s="3">
        <f t="shared" si="37"/>
        <v>4.252767464130832E-2</v>
      </c>
      <c r="R61" s="3">
        <f t="shared" si="37"/>
        <v>2.0230486674134511E-2</v>
      </c>
      <c r="S61" s="3">
        <f t="shared" si="37"/>
        <v>3.1819841861090867E-2</v>
      </c>
      <c r="T61" s="3">
        <f t="shared" si="37"/>
        <v>4.8483766338434944E-2</v>
      </c>
      <c r="U61" s="3">
        <f t="shared" si="37"/>
        <v>0.13911919444327359</v>
      </c>
      <c r="V61" s="3">
        <f t="shared" si="37"/>
        <v>1.9031251828519634E-2</v>
      </c>
      <c r="W61" s="3">
        <f t="shared" si="37"/>
        <v>6.1580719689085642E-2</v>
      </c>
      <c r="X61" s="3">
        <f t="shared" si="37"/>
        <v>2.8385496384860383E-2</v>
      </c>
      <c r="Y61" s="3">
        <f t="shared" si="37"/>
        <v>3.6873377344395983E-2</v>
      </c>
      <c r="Z61" s="3">
        <f t="shared" si="37"/>
        <v>7.4557497762516231E-2</v>
      </c>
      <c r="AA61" s="3">
        <f t="shared" si="37"/>
        <v>2.2562243707994135E-2</v>
      </c>
    </row>
    <row r="62" spans="2:27" x14ac:dyDescent="0.25">
      <c r="B62" s="6" t="s">
        <v>76</v>
      </c>
      <c r="C62" s="3">
        <f>(1/C60)*1000000</f>
        <v>9415042.1101858784</v>
      </c>
      <c r="D62" s="11" t="s">
        <v>39</v>
      </c>
      <c r="E62" s="11" t="s">
        <v>39</v>
      </c>
      <c r="F62" s="11" t="s">
        <v>39</v>
      </c>
      <c r="G62" s="11" t="s">
        <v>39</v>
      </c>
      <c r="H62" s="3">
        <f t="shared" ref="H62:AA62" si="38">(1/H60)*1000000</f>
        <v>1319239.739854777</v>
      </c>
      <c r="I62" s="3">
        <f t="shared" si="38"/>
        <v>1325626.2133620335</v>
      </c>
      <c r="J62" s="3">
        <f t="shared" si="38"/>
        <v>2306920.2982544731</v>
      </c>
      <c r="K62" s="3">
        <f t="shared" si="38"/>
        <v>3198426.5884455284</v>
      </c>
      <c r="L62" s="3">
        <f t="shared" si="38"/>
        <v>7159717.4744802043</v>
      </c>
      <c r="M62" s="3">
        <f t="shared" si="38"/>
        <v>1170931.1613563509</v>
      </c>
      <c r="N62" s="3">
        <f t="shared" si="38"/>
        <v>910867.64169024734</v>
      </c>
      <c r="O62" s="3">
        <f t="shared" si="38"/>
        <v>950133.06534225331</v>
      </c>
      <c r="P62" s="3">
        <f t="shared" si="38"/>
        <v>1255898.6042771616</v>
      </c>
      <c r="Q62" s="3">
        <f t="shared" si="38"/>
        <v>1627914.8163703352</v>
      </c>
      <c r="R62" s="3">
        <f t="shared" si="38"/>
        <v>1017588.6451018683</v>
      </c>
      <c r="S62" s="3">
        <f t="shared" si="38"/>
        <v>794857.10930009023</v>
      </c>
      <c r="T62" s="3">
        <f t="shared" si="38"/>
        <v>675309.39089187258</v>
      </c>
      <c r="U62" s="3">
        <f t="shared" si="38"/>
        <v>736539.65192222001</v>
      </c>
      <c r="V62" s="3">
        <f t="shared" si="38"/>
        <v>750755.65340825985</v>
      </c>
      <c r="W62" s="3">
        <f t="shared" si="38"/>
        <v>896107.52607317746</v>
      </c>
      <c r="X62" s="3">
        <f t="shared" si="38"/>
        <v>719542.94962587964</v>
      </c>
      <c r="Y62" s="3">
        <f t="shared" si="38"/>
        <v>596369.00246835267</v>
      </c>
      <c r="Z62" s="3">
        <f t="shared" si="38"/>
        <v>573825.72254403646</v>
      </c>
      <c r="AA62" s="3">
        <f t="shared" si="38"/>
        <v>556751.72089470678</v>
      </c>
    </row>
    <row r="63" spans="2:27" x14ac:dyDescent="0.25">
      <c r="B63" s="6" t="s">
        <v>77</v>
      </c>
      <c r="C63" s="3">
        <f>C62*(C61/C60)</f>
        <v>899214.34779558005</v>
      </c>
      <c r="D63" s="11" t="s">
        <v>39</v>
      </c>
      <c r="E63" s="11" t="s">
        <v>39</v>
      </c>
      <c r="F63" s="11" t="s">
        <v>39</v>
      </c>
      <c r="G63" s="11" t="s">
        <v>39</v>
      </c>
      <c r="H63" s="3">
        <f t="shared" ref="H63:Z63" si="39">H62*(H61/H60)</f>
        <v>83706.073760331987</v>
      </c>
      <c r="I63" s="3">
        <f t="shared" si="39"/>
        <v>46548.282462867493</v>
      </c>
      <c r="J63" s="3">
        <f t="shared" si="39"/>
        <v>112967.10678536918</v>
      </c>
      <c r="K63" s="3">
        <f t="shared" si="39"/>
        <v>105644.32392399284</v>
      </c>
      <c r="L63" s="3">
        <f t="shared" si="39"/>
        <v>859026.45834725385</v>
      </c>
      <c r="M63" s="3">
        <f t="shared" si="39"/>
        <v>98122.737788576429</v>
      </c>
      <c r="N63" s="3">
        <f t="shared" si="39"/>
        <v>26673.633993265204</v>
      </c>
      <c r="O63" s="3">
        <f t="shared" si="39"/>
        <v>17474.878102912618</v>
      </c>
      <c r="P63" s="3">
        <f t="shared" si="39"/>
        <v>34943.790833198662</v>
      </c>
      <c r="Q63" s="3">
        <f t="shared" si="39"/>
        <v>112702.87334866742</v>
      </c>
      <c r="R63" s="3">
        <f t="shared" si="39"/>
        <v>20948.398887021882</v>
      </c>
      <c r="S63" s="3">
        <f t="shared" si="39"/>
        <v>20103.706854381067</v>
      </c>
      <c r="T63" s="3">
        <f t="shared" si="39"/>
        <v>22110.67126715447</v>
      </c>
      <c r="U63" s="3">
        <f t="shared" si="39"/>
        <v>75470.863452728183</v>
      </c>
      <c r="V63" s="3">
        <f t="shared" si="39"/>
        <v>10726.66156607837</v>
      </c>
      <c r="W63" s="3">
        <f t="shared" si="39"/>
        <v>49449.853556985538</v>
      </c>
      <c r="X63" s="3">
        <f t="shared" si="39"/>
        <v>14696.365268992251</v>
      </c>
      <c r="Y63" s="3">
        <f t="shared" si="39"/>
        <v>13114.237417319911</v>
      </c>
      <c r="Z63" s="3">
        <f t="shared" si="39"/>
        <v>24549.991640004257</v>
      </c>
      <c r="AA63" s="3">
        <f>AA62*(AA61/AA60)</f>
        <v>6993.6746076340105</v>
      </c>
    </row>
    <row r="65" spans="1:27" x14ac:dyDescent="0.25">
      <c r="B65" s="3" t="s">
        <v>78</v>
      </c>
      <c r="C65" s="3">
        <v>8.0000000000000002E-3</v>
      </c>
    </row>
    <row r="66" spans="1:27" x14ac:dyDescent="0.25">
      <c r="B66" s="6" t="s">
        <v>82</v>
      </c>
      <c r="C66" s="3">
        <f>(C56*$C$65)*3600</f>
        <v>8.8273440000000026E-3</v>
      </c>
      <c r="H66" s="3">
        <f t="shared" ref="D66:AA66" si="40">(H56*$C$65)*3600</f>
        <v>6.8630600447999998E-2</v>
      </c>
      <c r="I66" s="3">
        <f t="shared" si="40"/>
        <v>6.8299958591999999E-2</v>
      </c>
      <c r="J66" s="3">
        <f t="shared" si="40"/>
        <v>3.9247223040000001E-2</v>
      </c>
      <c r="K66" s="3">
        <f t="shared" si="40"/>
        <v>2.8307735999999997E-2</v>
      </c>
      <c r="L66" s="3">
        <f t="shared" si="40"/>
        <v>1.2645780479999999E-2</v>
      </c>
      <c r="M66" s="3">
        <f t="shared" si="40"/>
        <v>8.4013320959999999E-2</v>
      </c>
      <c r="N66" s="3">
        <f t="shared" si="40"/>
        <v>0.10800012096</v>
      </c>
      <c r="O66" s="3">
        <f t="shared" si="40"/>
        <v>0.10353688243200002</v>
      </c>
      <c r="P66" s="3">
        <f t="shared" si="40"/>
        <v>7.8329424960000005E-2</v>
      </c>
      <c r="Q66" s="3">
        <f t="shared" si="40"/>
        <v>6.0429338495999997E-2</v>
      </c>
      <c r="R66" s="3">
        <f t="shared" si="40"/>
        <v>0.103098060288</v>
      </c>
      <c r="S66" s="3">
        <f t="shared" si="40"/>
        <v>0.13198776767999998</v>
      </c>
      <c r="T66" s="3">
        <f t="shared" si="40"/>
        <v>0.15535311206399999</v>
      </c>
      <c r="U66" s="3">
        <f t="shared" si="40"/>
        <v>0.14243824512000003</v>
      </c>
      <c r="V66" s="3">
        <f t="shared" si="40"/>
        <v>0.13974109286400002</v>
      </c>
      <c r="W66" s="3">
        <f t="shared" si="40"/>
        <v>0.12260249164799997</v>
      </c>
      <c r="X66" s="3">
        <f t="shared" si="40"/>
        <v>0.15268722393600004</v>
      </c>
      <c r="Y66" s="3">
        <f t="shared" si="40"/>
        <v>0.18422321587199997</v>
      </c>
      <c r="Z66" s="3">
        <f t="shared" si="40"/>
        <v>0.19146059711999999</v>
      </c>
      <c r="AA66" s="3">
        <f t="shared" si="40"/>
        <v>0.19733215248000002</v>
      </c>
    </row>
    <row r="67" spans="1:27" x14ac:dyDescent="0.25">
      <c r="B67" s="6" t="s">
        <v>83</v>
      </c>
      <c r="C67" s="3">
        <f>(C57/$C$65)*3600</f>
        <v>13.17319250413202</v>
      </c>
      <c r="H67" s="3">
        <f t="shared" ref="H67:AA67" si="41">(H57/$C$65)*3600</f>
        <v>68.041060053418448</v>
      </c>
      <c r="I67" s="3">
        <f t="shared" si="41"/>
        <v>37.473395270387599</v>
      </c>
      <c r="J67" s="3">
        <f t="shared" si="41"/>
        <v>30.029518951247958</v>
      </c>
      <c r="K67" s="3">
        <f t="shared" si="41"/>
        <v>14.609486242891986</v>
      </c>
      <c r="L67" s="3">
        <f t="shared" si="41"/>
        <v>23.706984723670729</v>
      </c>
      <c r="M67" s="3">
        <f t="shared" si="41"/>
        <v>110.00349197722824</v>
      </c>
      <c r="N67" s="3">
        <f t="shared" si="41"/>
        <v>49.416408835511312</v>
      </c>
      <c r="O67" s="3">
        <f t="shared" si="41"/>
        <v>29.753963971796711</v>
      </c>
      <c r="P67" s="3">
        <f t="shared" si="41"/>
        <v>34.053394027059213</v>
      </c>
      <c r="Q67" s="3">
        <f t="shared" si="41"/>
        <v>65.368900281315277</v>
      </c>
      <c r="R67" s="3">
        <f t="shared" si="41"/>
        <v>33.162640513358049</v>
      </c>
      <c r="S67" s="3">
        <f t="shared" si="41"/>
        <v>52.160385156745257</v>
      </c>
      <c r="T67" s="3">
        <f t="shared" si="41"/>
        <v>79.476571162811837</v>
      </c>
      <c r="U67" s="3">
        <f t="shared" si="41"/>
        <v>228.04986890052731</v>
      </c>
      <c r="V67" s="3">
        <f t="shared" si="41"/>
        <v>31.196805745425067</v>
      </c>
      <c r="W67" s="3">
        <f t="shared" si="41"/>
        <v>105.71198003091355</v>
      </c>
      <c r="X67" s="3">
        <f t="shared" si="41"/>
        <v>48.727703121270309</v>
      </c>
      <c r="Y67" s="3">
        <f t="shared" si="41"/>
        <v>63.298346449724733</v>
      </c>
      <c r="Z67" s="3">
        <f t="shared" si="41"/>
        <v>127.98844759235428</v>
      </c>
      <c r="AA67" s="3">
        <f t="shared" si="41"/>
        <v>38.731269597922683</v>
      </c>
    </row>
    <row r="68" spans="1:27" x14ac:dyDescent="0.25">
      <c r="B68" s="6" t="s">
        <v>79</v>
      </c>
      <c r="C68" s="3">
        <f>C62/$C$65</f>
        <v>1176880263.7732348</v>
      </c>
      <c r="D68" s="11" t="s">
        <v>39</v>
      </c>
      <c r="E68" s="11" t="s">
        <v>39</v>
      </c>
      <c r="F68" s="11" t="s">
        <v>39</v>
      </c>
      <c r="G68" s="11" t="s">
        <v>39</v>
      </c>
      <c r="H68" s="3">
        <f t="shared" ref="H68:AA68" si="42">H62/$C$65</f>
        <v>164904967.48184711</v>
      </c>
      <c r="I68" s="3">
        <f t="shared" si="42"/>
        <v>165703276.67025417</v>
      </c>
      <c r="J68" s="3">
        <f t="shared" si="42"/>
        <v>288365037.28180915</v>
      </c>
      <c r="K68" s="3">
        <f t="shared" si="42"/>
        <v>399803323.55569106</v>
      </c>
      <c r="L68" s="3">
        <f t="shared" si="42"/>
        <v>894964684.31002557</v>
      </c>
      <c r="M68" s="3">
        <f t="shared" si="42"/>
        <v>146366395.16954386</v>
      </c>
      <c r="N68" s="3">
        <f t="shared" si="42"/>
        <v>113858455.21128091</v>
      </c>
      <c r="O68" s="3">
        <f t="shared" si="42"/>
        <v>118766633.16778167</v>
      </c>
      <c r="P68" s="3">
        <f t="shared" si="42"/>
        <v>156987325.5346452</v>
      </c>
      <c r="Q68" s="3">
        <f t="shared" si="42"/>
        <v>203489352.04629189</v>
      </c>
      <c r="R68" s="3">
        <f t="shared" si="42"/>
        <v>127198580.63773353</v>
      </c>
      <c r="S68" s="3">
        <f t="shared" si="42"/>
        <v>99357138.662511274</v>
      </c>
      <c r="T68" s="3">
        <f t="shared" si="42"/>
        <v>84413673.861484066</v>
      </c>
      <c r="U68" s="3">
        <f t="shared" si="42"/>
        <v>92067456.490277499</v>
      </c>
      <c r="V68" s="3">
        <f t="shared" si="42"/>
        <v>93844456.676032484</v>
      </c>
      <c r="W68" s="3">
        <f t="shared" si="42"/>
        <v>112013440.75914718</v>
      </c>
      <c r="X68" s="3">
        <f t="shared" si="42"/>
        <v>89942868.703234956</v>
      </c>
      <c r="Y68" s="3">
        <f t="shared" si="42"/>
        <v>74546125.308544084</v>
      </c>
      <c r="Z68" s="3">
        <f t="shared" si="42"/>
        <v>71728215.318004549</v>
      </c>
      <c r="AA68" s="3">
        <f t="shared" si="42"/>
        <v>69593965.111838341</v>
      </c>
    </row>
    <row r="69" spans="1:27" x14ac:dyDescent="0.25">
      <c r="B69" s="6" t="s">
        <v>80</v>
      </c>
      <c r="C69" s="3">
        <f>C63/$C$65</f>
        <v>112401793.4744475</v>
      </c>
      <c r="D69" s="11" t="s">
        <v>39</v>
      </c>
      <c r="E69" s="11" t="s">
        <v>39</v>
      </c>
      <c r="F69" s="11" t="s">
        <v>39</v>
      </c>
      <c r="G69" s="11" t="s">
        <v>39</v>
      </c>
      <c r="H69" s="3">
        <f t="shared" ref="H69:AA69" si="43">H63/$C$65</f>
        <v>10463259.220041499</v>
      </c>
      <c r="I69" s="3">
        <f t="shared" si="43"/>
        <v>5818535.3078584364</v>
      </c>
      <c r="J69" s="3">
        <f t="shared" si="43"/>
        <v>14120888.348171147</v>
      </c>
      <c r="K69" s="3">
        <f t="shared" si="43"/>
        <v>13205540.490499103</v>
      </c>
      <c r="L69" s="3">
        <f t="shared" si="43"/>
        <v>107378307.29340672</v>
      </c>
      <c r="M69" s="3">
        <f t="shared" si="43"/>
        <v>12265342.223572053</v>
      </c>
      <c r="N69" s="3">
        <f t="shared" si="43"/>
        <v>3334204.2491581505</v>
      </c>
      <c r="O69" s="3">
        <f t="shared" si="43"/>
        <v>2184359.7628640775</v>
      </c>
      <c r="P69" s="3">
        <f t="shared" si="43"/>
        <v>4367973.8541498324</v>
      </c>
      <c r="Q69" s="3">
        <f t="shared" si="43"/>
        <v>14087859.168583427</v>
      </c>
      <c r="R69" s="3">
        <f t="shared" si="43"/>
        <v>2618549.8608777351</v>
      </c>
      <c r="S69" s="3">
        <f t="shared" si="43"/>
        <v>2512963.3567976332</v>
      </c>
      <c r="T69" s="3">
        <f t="shared" si="43"/>
        <v>2763833.9083943088</v>
      </c>
      <c r="U69" s="3">
        <f t="shared" si="43"/>
        <v>9433857.9315910228</v>
      </c>
      <c r="V69" s="3">
        <f t="shared" si="43"/>
        <v>1340832.6957597963</v>
      </c>
      <c r="W69" s="3">
        <f t="shared" si="43"/>
        <v>6181231.6946231918</v>
      </c>
      <c r="X69" s="3">
        <f t="shared" si="43"/>
        <v>1837045.6586240313</v>
      </c>
      <c r="Y69" s="3">
        <f t="shared" si="43"/>
        <v>1639279.6771649888</v>
      </c>
      <c r="Z69" s="3">
        <f t="shared" si="43"/>
        <v>3068748.9550005319</v>
      </c>
      <c r="AA69" s="3">
        <f t="shared" si="43"/>
        <v>874209.32595425134</v>
      </c>
    </row>
    <row r="72" spans="1:27" x14ac:dyDescent="0.25">
      <c r="A72" s="4"/>
      <c r="B72" s="10" t="s">
        <v>84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27" ht="60" x14ac:dyDescent="0.25">
      <c r="A73" s="4"/>
      <c r="B73" s="21"/>
      <c r="C73" s="10" t="s">
        <v>95</v>
      </c>
      <c r="D73" s="10" t="s">
        <v>85</v>
      </c>
      <c r="E73" s="10" t="s">
        <v>86</v>
      </c>
      <c r="F73" s="10" t="s">
        <v>87</v>
      </c>
      <c r="G73" s="10" t="s">
        <v>88</v>
      </c>
      <c r="H73" s="10" t="s">
        <v>90</v>
      </c>
      <c r="I73" s="10" t="s">
        <v>91</v>
      </c>
      <c r="J73" s="10" t="s">
        <v>92</v>
      </c>
      <c r="K73" s="10" t="s">
        <v>94</v>
      </c>
      <c r="L73" s="10" t="s">
        <v>93</v>
      </c>
      <c r="M73" s="4"/>
      <c r="N73" s="4"/>
      <c r="O73" s="4"/>
      <c r="P73" s="4"/>
      <c r="Q73" s="4"/>
      <c r="R73" s="4"/>
      <c r="S73" s="4"/>
    </row>
    <row r="74" spans="1:27" ht="30" x14ac:dyDescent="0.25">
      <c r="A74" s="4"/>
      <c r="B74" s="4" t="s">
        <v>89</v>
      </c>
      <c r="C74" s="22">
        <v>1.5</v>
      </c>
      <c r="D74" s="23"/>
      <c r="E74" s="23" t="s">
        <v>96</v>
      </c>
      <c r="F74" s="23"/>
      <c r="G74" s="23"/>
      <c r="H74" s="23">
        <v>20.88</v>
      </c>
      <c r="I74" s="23">
        <v>11.52</v>
      </c>
      <c r="J74" s="23">
        <v>4.8</v>
      </c>
      <c r="K74" s="23">
        <v>0.9</v>
      </c>
      <c r="L74" s="23">
        <f>SUM(H74:K74)</f>
        <v>38.099999999999994</v>
      </c>
      <c r="M74" s="4"/>
      <c r="N74" s="4"/>
      <c r="O74" s="4"/>
      <c r="P74" s="4"/>
      <c r="Q74" s="4"/>
      <c r="R74" s="4"/>
      <c r="S74" s="4"/>
    </row>
    <row r="75" spans="1:27" x14ac:dyDescent="0.25">
      <c r="A75" s="4"/>
      <c r="B75" s="4">
        <v>1</v>
      </c>
      <c r="C75" s="4">
        <v>1.1000000000000001</v>
      </c>
      <c r="D75" s="4"/>
      <c r="E75" s="4">
        <v>35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27" x14ac:dyDescent="0.25">
      <c r="A76" s="4"/>
      <c r="B76" s="4">
        <v>2</v>
      </c>
      <c r="C76" s="4">
        <v>1.3</v>
      </c>
      <c r="D76" s="4"/>
      <c r="E76" s="4">
        <v>35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27" x14ac:dyDescent="0.25">
      <c r="A77" s="4"/>
      <c r="B77" s="4">
        <v>3</v>
      </c>
      <c r="C77" s="4">
        <v>1.1000000000000001</v>
      </c>
      <c r="D77" s="4"/>
      <c r="E77" s="4">
        <v>60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27" x14ac:dyDescent="0.25">
      <c r="A78" s="4"/>
      <c r="B78" s="4">
        <v>4</v>
      </c>
      <c r="C78" s="4">
        <v>1.3</v>
      </c>
      <c r="D78" s="4"/>
      <c r="E78" s="4">
        <v>60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27" x14ac:dyDescent="0.25">
      <c r="A79" s="4"/>
      <c r="B79" s="4">
        <v>5</v>
      </c>
      <c r="C79" s="4">
        <v>1.1000000000000001</v>
      </c>
      <c r="D79" s="4"/>
      <c r="E79" s="4">
        <v>35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27" x14ac:dyDescent="0.25">
      <c r="A80" s="4"/>
      <c r="B80" s="4">
        <v>6</v>
      </c>
      <c r="C80" s="4">
        <v>1.3</v>
      </c>
      <c r="D80" s="4"/>
      <c r="E80" s="4">
        <v>35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 x14ac:dyDescent="0.25">
      <c r="A81" s="4"/>
      <c r="B81" s="4">
        <v>7</v>
      </c>
      <c r="C81" s="4">
        <v>1.1000000000000001</v>
      </c>
      <c r="D81" s="4"/>
      <c r="E81" s="4">
        <v>60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 x14ac:dyDescent="0.25">
      <c r="A82" s="4"/>
      <c r="B82" s="4">
        <v>8</v>
      </c>
      <c r="C82" s="4">
        <v>1.3</v>
      </c>
      <c r="D82" s="4"/>
      <c r="E82" s="4">
        <v>60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 x14ac:dyDescent="0.25">
      <c r="A83" s="4"/>
      <c r="B83" s="4">
        <v>9</v>
      </c>
      <c r="C83" s="4">
        <v>1.03</v>
      </c>
      <c r="D83" s="4"/>
      <c r="E83" s="4">
        <v>47.5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 x14ac:dyDescent="0.25">
      <c r="A84" s="4"/>
      <c r="B84" s="4">
        <v>10</v>
      </c>
      <c r="C84" s="4">
        <v>1.37</v>
      </c>
      <c r="D84" s="4"/>
      <c r="E84" s="4">
        <v>47.5</v>
      </c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 x14ac:dyDescent="0.25">
      <c r="A85" s="4"/>
      <c r="B85" s="4">
        <v>11</v>
      </c>
      <c r="C85" s="4">
        <v>1.2</v>
      </c>
      <c r="D85" s="4"/>
      <c r="E85" s="4">
        <v>26.5</v>
      </c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 x14ac:dyDescent="0.25">
      <c r="A86" s="4"/>
      <c r="B86" s="4">
        <v>12</v>
      </c>
      <c r="C86" s="4">
        <v>1.2</v>
      </c>
      <c r="D86" s="4"/>
      <c r="E86" s="4">
        <v>68.5</v>
      </c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 x14ac:dyDescent="0.25">
      <c r="A87" s="4"/>
      <c r="B87" s="4">
        <v>13</v>
      </c>
      <c r="C87" s="4">
        <v>1.2</v>
      </c>
      <c r="D87" s="4"/>
      <c r="E87" s="4">
        <v>47.5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 x14ac:dyDescent="0.25">
      <c r="A88" s="4"/>
      <c r="B88" s="4">
        <v>14</v>
      </c>
      <c r="C88" s="4">
        <v>1.2</v>
      </c>
      <c r="D88" s="4"/>
      <c r="E88" s="4">
        <v>47.5</v>
      </c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 x14ac:dyDescent="0.25">
      <c r="A89" s="4"/>
      <c r="B89" s="4">
        <v>15</v>
      </c>
      <c r="C89" s="4">
        <v>1.2</v>
      </c>
      <c r="D89" s="4"/>
      <c r="E89" s="4">
        <v>47.5</v>
      </c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 x14ac:dyDescent="0.25">
      <c r="A90" s="4"/>
      <c r="B90" s="4">
        <v>16</v>
      </c>
      <c r="C90" s="4">
        <v>1.2</v>
      </c>
      <c r="D90" s="4"/>
      <c r="E90" s="4">
        <v>47.5</v>
      </c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 x14ac:dyDescent="0.25">
      <c r="A91" s="4"/>
      <c r="B91" s="4">
        <v>17</v>
      </c>
      <c r="C91" s="4">
        <v>1.2</v>
      </c>
      <c r="D91" s="4"/>
      <c r="E91" s="4">
        <v>47.5</v>
      </c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 x14ac:dyDescent="0.25">
      <c r="A92" s="4"/>
      <c r="B92" s="4">
        <v>18</v>
      </c>
      <c r="C92" s="4">
        <v>1.2</v>
      </c>
      <c r="D92" s="4"/>
      <c r="E92" s="4">
        <v>47.5</v>
      </c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 x14ac:dyDescent="0.25">
      <c r="A93" s="4"/>
      <c r="B93" s="4">
        <v>19</v>
      </c>
      <c r="C93" s="4">
        <v>1.2</v>
      </c>
      <c r="D93" s="4"/>
      <c r="E93" s="4">
        <v>47.5</v>
      </c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 x14ac:dyDescent="0.25">
      <c r="A94" s="4"/>
      <c r="B94" s="4">
        <v>20</v>
      </c>
      <c r="C94" s="4">
        <v>1.2</v>
      </c>
      <c r="D94" s="4"/>
      <c r="E94" s="4">
        <v>47.5</v>
      </c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</sheetData>
  <mergeCells count="8">
    <mergeCell ref="B41:G41"/>
    <mergeCell ref="M2:R2"/>
    <mergeCell ref="N4:R4"/>
    <mergeCell ref="T2:Y2"/>
    <mergeCell ref="U4:Y4"/>
    <mergeCell ref="C4:G4"/>
    <mergeCell ref="B2:G2"/>
    <mergeCell ref="B27:G27"/>
  </mergeCells>
  <phoneticPr fontId="3" type="noConversion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Goffin</dc:creator>
  <cp:lastModifiedBy>Nick Goffin</cp:lastModifiedBy>
  <dcterms:created xsi:type="dcterms:W3CDTF">2015-06-05T18:17:20Z</dcterms:created>
  <dcterms:modified xsi:type="dcterms:W3CDTF">2020-11-27T15:03:46Z</dcterms:modified>
</cp:coreProperties>
</file>