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eronwen\Desktop\"/>
    </mc:Choice>
  </mc:AlternateContent>
  <bookViews>
    <workbookView xWindow="-105" yWindow="-105" windowWidth="23250" windowHeight="12720"/>
  </bookViews>
  <sheets>
    <sheet name="Overview" sheetId="6" r:id="rId1"/>
    <sheet name="1) One-way ANOVA - BRT routes" sheetId="2" r:id="rId2"/>
    <sheet name="2) Data from simulations" sheetId="4" r:id="rId3"/>
    <sheet name="3) References" sheetId="5" r:id="rId4"/>
  </sheets>
  <definedNames>
    <definedName name="_Ref505180142" localSheetId="2">'2) Data from simulations'!$A$98</definedName>
    <definedName name="_Ref508209086" localSheetId="2">'2) Data from simulations'!$G$108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55" i="4" l="1"/>
  <c r="T55" i="4"/>
  <c r="S55" i="4"/>
  <c r="R55" i="4"/>
  <c r="Q55" i="4"/>
  <c r="O55" i="4"/>
  <c r="N55" i="4"/>
  <c r="U54" i="4"/>
  <c r="T54" i="4"/>
  <c r="S54" i="4"/>
  <c r="R54" i="4"/>
  <c r="Q54" i="4"/>
  <c r="O54" i="4"/>
  <c r="N54" i="4"/>
  <c r="U53" i="4"/>
  <c r="T53" i="4"/>
  <c r="S53" i="4"/>
  <c r="R53" i="4"/>
  <c r="Q53" i="4"/>
  <c r="O53" i="4"/>
  <c r="N53" i="4"/>
  <c r="U52" i="4"/>
  <c r="T52" i="4"/>
  <c r="S52" i="4"/>
  <c r="R52" i="4"/>
  <c r="Q52" i="4"/>
  <c r="O52" i="4"/>
  <c r="N52" i="4"/>
  <c r="U51" i="4"/>
  <c r="T51" i="4"/>
  <c r="S51" i="4"/>
  <c r="R51" i="4"/>
  <c r="Q51" i="4"/>
  <c r="O51" i="4"/>
  <c r="N51" i="4"/>
  <c r="U50" i="4"/>
  <c r="T50" i="4"/>
  <c r="S50" i="4"/>
  <c r="R50" i="4"/>
  <c r="Q50" i="4"/>
  <c r="O50" i="4"/>
  <c r="N50" i="4"/>
  <c r="U19" i="4"/>
  <c r="T19" i="4"/>
  <c r="S19" i="4"/>
  <c r="R19" i="4"/>
  <c r="Q19" i="4"/>
  <c r="O19" i="4"/>
  <c r="N19" i="4"/>
  <c r="U18" i="4"/>
  <c r="T18" i="4"/>
  <c r="S18" i="4"/>
  <c r="R18" i="4"/>
  <c r="Q18" i="4"/>
  <c r="O18" i="4"/>
  <c r="N18" i="4"/>
  <c r="U17" i="4"/>
  <c r="T17" i="4"/>
  <c r="S17" i="4"/>
  <c r="R17" i="4"/>
  <c r="Q17" i="4"/>
  <c r="O17" i="4"/>
  <c r="N17" i="4"/>
  <c r="U16" i="4"/>
  <c r="T16" i="4"/>
  <c r="S16" i="4"/>
  <c r="R16" i="4"/>
  <c r="Q16" i="4"/>
  <c r="O16" i="4"/>
  <c r="N16" i="4"/>
  <c r="U15" i="4"/>
  <c r="T15" i="4"/>
  <c r="S15" i="4"/>
  <c r="R15" i="4"/>
  <c r="Q15" i="4"/>
  <c r="O15" i="4"/>
  <c r="N15" i="4"/>
  <c r="N33" i="4" s="1"/>
  <c r="U14" i="4"/>
  <c r="T14" i="4"/>
  <c r="S14" i="4"/>
  <c r="R14" i="4"/>
  <c r="Q14" i="4"/>
  <c r="O14" i="4"/>
  <c r="N14" i="4"/>
  <c r="N32" i="4" s="1"/>
  <c r="Q32" i="4" l="1"/>
  <c r="R32" i="4"/>
  <c r="T32" i="4"/>
  <c r="U32" i="4"/>
  <c r="Q37" i="4"/>
  <c r="U37" i="4"/>
  <c r="S32" i="4"/>
  <c r="O32" i="4"/>
  <c r="R36" i="4"/>
  <c r="T37" i="4"/>
  <c r="N37" i="4"/>
  <c r="R37" i="4"/>
  <c r="O37" i="4"/>
  <c r="S37" i="4"/>
  <c r="T33" i="4"/>
  <c r="U33" i="4"/>
  <c r="Q34" i="4"/>
  <c r="U36" i="4"/>
  <c r="N36" i="4"/>
  <c r="O36" i="4"/>
  <c r="S36" i="4"/>
  <c r="T36" i="4"/>
  <c r="Q36" i="4"/>
  <c r="R35" i="4"/>
  <c r="U35" i="4"/>
  <c r="O35" i="4"/>
  <c r="S35" i="4"/>
  <c r="Q35" i="4"/>
  <c r="T35" i="4"/>
  <c r="N35" i="4"/>
  <c r="R33" i="4"/>
  <c r="S34" i="4"/>
  <c r="T34" i="4"/>
  <c r="O34" i="4"/>
  <c r="U34" i="4"/>
  <c r="N34" i="4"/>
  <c r="R34" i="4"/>
  <c r="S33" i="4"/>
  <c r="Q33" i="4"/>
  <c r="O33" i="4"/>
  <c r="U49" i="4"/>
  <c r="T49" i="4"/>
  <c r="S49" i="4"/>
  <c r="R49" i="4"/>
  <c r="Q49" i="4"/>
  <c r="O49" i="4"/>
  <c r="N49" i="4"/>
  <c r="U48" i="4"/>
  <c r="T48" i="4"/>
  <c r="S48" i="4"/>
  <c r="R48" i="4"/>
  <c r="Q48" i="4"/>
  <c r="O48" i="4"/>
  <c r="N48" i="4"/>
  <c r="U13" i="4"/>
  <c r="T13" i="4"/>
  <c r="S13" i="4"/>
  <c r="R13" i="4"/>
  <c r="Q13" i="4"/>
  <c r="O13" i="4"/>
  <c r="N13" i="4"/>
  <c r="N31" i="4" s="1"/>
  <c r="U12" i="4"/>
  <c r="T12" i="4"/>
  <c r="S12" i="4"/>
  <c r="R12" i="4"/>
  <c r="Q12" i="4"/>
  <c r="O12" i="4"/>
  <c r="N12" i="4"/>
  <c r="N30" i="4" s="1"/>
  <c r="U47" i="4"/>
  <c r="T47" i="4"/>
  <c r="S47" i="4"/>
  <c r="R47" i="4"/>
  <c r="Q47" i="4"/>
  <c r="O47" i="4"/>
  <c r="N47" i="4"/>
  <c r="U46" i="4"/>
  <c r="T46" i="4"/>
  <c r="S46" i="4"/>
  <c r="R46" i="4"/>
  <c r="Q46" i="4"/>
  <c r="O46" i="4"/>
  <c r="N46" i="4"/>
  <c r="U11" i="4"/>
  <c r="T11" i="4"/>
  <c r="S11" i="4"/>
  <c r="R11" i="4"/>
  <c r="Q11" i="4"/>
  <c r="O11" i="4"/>
  <c r="N11" i="4"/>
  <c r="N29" i="4" s="1"/>
  <c r="U10" i="4"/>
  <c r="T10" i="4"/>
  <c r="S10" i="4"/>
  <c r="R10" i="4"/>
  <c r="Q10" i="4"/>
  <c r="O10" i="4"/>
  <c r="N10" i="4"/>
  <c r="N28" i="4" s="1"/>
  <c r="K26" i="4"/>
  <c r="K27" i="4" s="1"/>
  <c r="K28" i="4" s="1"/>
  <c r="K29" i="4" s="1"/>
  <c r="K30" i="4" s="1"/>
  <c r="K31" i="4" s="1"/>
  <c r="K32" i="4" s="1"/>
  <c r="K33" i="4" s="1"/>
  <c r="K34" i="4" s="1"/>
  <c r="K35" i="4" s="1"/>
  <c r="K36" i="4" s="1"/>
  <c r="K37" i="4" s="1"/>
  <c r="U44" i="4"/>
  <c r="T44" i="4"/>
  <c r="S44" i="4"/>
  <c r="R44" i="4"/>
  <c r="Q44" i="4"/>
  <c r="O44" i="4"/>
  <c r="N44" i="4"/>
  <c r="U43" i="4"/>
  <c r="T43" i="4"/>
  <c r="S43" i="4"/>
  <c r="R43" i="4"/>
  <c r="Q43" i="4"/>
  <c r="O43" i="4"/>
  <c r="N43" i="4"/>
  <c r="M61" i="4"/>
  <c r="U61" i="4" s="1"/>
  <c r="M62" i="4"/>
  <c r="U62" i="4" s="1"/>
  <c r="U8" i="4"/>
  <c r="T8" i="4"/>
  <c r="S8" i="4"/>
  <c r="R8" i="4"/>
  <c r="Q8" i="4"/>
  <c r="O8" i="4"/>
  <c r="N8" i="4"/>
  <c r="N26" i="4" s="1"/>
  <c r="U7" i="4"/>
  <c r="T7" i="4"/>
  <c r="S7" i="4"/>
  <c r="R7" i="4"/>
  <c r="Q7" i="4"/>
  <c r="O7" i="4"/>
  <c r="N7" i="4"/>
  <c r="A44" i="4"/>
  <c r="A45" i="4" s="1"/>
  <c r="A46" i="4" s="1"/>
  <c r="A47" i="4" s="1"/>
  <c r="A48" i="4" s="1"/>
  <c r="A49" i="4" s="1"/>
  <c r="A50" i="4" s="1"/>
  <c r="A51" i="4" s="1"/>
  <c r="A52" i="4" s="1"/>
  <c r="A53" i="4" s="1"/>
  <c r="A54" i="4" s="1"/>
  <c r="A55" i="4" s="1"/>
  <c r="K44" i="4"/>
  <c r="K45" i="4" s="1"/>
  <c r="K46" i="4" s="1"/>
  <c r="K47" i="4" s="1"/>
  <c r="K48" i="4" s="1"/>
  <c r="K49" i="4" s="1"/>
  <c r="K50" i="4" s="1"/>
  <c r="K51" i="4" s="1"/>
  <c r="K52" i="4" s="1"/>
  <c r="K53" i="4" s="1"/>
  <c r="K54" i="4" s="1"/>
  <c r="K55" i="4" s="1"/>
  <c r="K8" i="4"/>
  <c r="K9" i="4" s="1"/>
  <c r="K10" i="4" s="1"/>
  <c r="K11" i="4" s="1"/>
  <c r="K62" i="4"/>
  <c r="K63" i="4" s="1"/>
  <c r="K64" i="4" s="1"/>
  <c r="K65" i="4" s="1"/>
  <c r="K66" i="4" s="1"/>
  <c r="K67" i="4" s="1"/>
  <c r="K68" i="4" s="1"/>
  <c r="K69" i="4" s="1"/>
  <c r="K70" i="4" s="1"/>
  <c r="K71" i="4" s="1"/>
  <c r="K72" i="4" s="1"/>
  <c r="K73" i="4" s="1"/>
  <c r="A62" i="4"/>
  <c r="A63" i="4" s="1"/>
  <c r="A64" i="4" s="1"/>
  <c r="A65" i="4" s="1"/>
  <c r="A66" i="4" s="1"/>
  <c r="A67" i="4" s="1"/>
  <c r="A68" i="4" s="1"/>
  <c r="A69" i="4" s="1"/>
  <c r="A70" i="4" s="1"/>
  <c r="A71" i="4" s="1"/>
  <c r="A72" i="4" s="1"/>
  <c r="A73" i="4" s="1"/>
  <c r="N9" i="4"/>
  <c r="M63" i="4"/>
  <c r="U63" i="4" s="1"/>
  <c r="U45" i="4"/>
  <c r="T45" i="4"/>
  <c r="S45" i="4"/>
  <c r="R45" i="4"/>
  <c r="Q45" i="4"/>
  <c r="O45" i="4"/>
  <c r="N45" i="4"/>
  <c r="E19" i="4"/>
  <c r="P19" i="4" s="1"/>
  <c r="P37" i="4" s="1"/>
  <c r="E18" i="4"/>
  <c r="P18" i="4" s="1"/>
  <c r="P36" i="4" s="1"/>
  <c r="E17" i="4"/>
  <c r="P17" i="4" s="1"/>
  <c r="P35" i="4" s="1"/>
  <c r="E16" i="4"/>
  <c r="P16" i="4" s="1"/>
  <c r="P34" i="4" s="1"/>
  <c r="E15" i="4"/>
  <c r="P15" i="4" s="1"/>
  <c r="P33" i="4" s="1"/>
  <c r="E14" i="4"/>
  <c r="P14" i="4" s="1"/>
  <c r="P32" i="4" s="1"/>
  <c r="E13" i="4"/>
  <c r="P13" i="4" s="1"/>
  <c r="E12" i="4"/>
  <c r="P12" i="4" s="1"/>
  <c r="E11" i="4"/>
  <c r="P11" i="4" s="1"/>
  <c r="E10" i="4"/>
  <c r="P10" i="4" s="1"/>
  <c r="E9" i="4"/>
  <c r="P9" i="4" s="1"/>
  <c r="E8" i="4"/>
  <c r="P8" i="4" s="1"/>
  <c r="E7" i="4"/>
  <c r="P7" i="4" s="1"/>
  <c r="E55" i="4"/>
  <c r="P55" i="4" s="1"/>
  <c r="E54" i="4"/>
  <c r="P54" i="4" s="1"/>
  <c r="E53" i="4"/>
  <c r="P53" i="4" s="1"/>
  <c r="E52" i="4"/>
  <c r="P52" i="4" s="1"/>
  <c r="E51" i="4"/>
  <c r="P51" i="4" s="1"/>
  <c r="E50" i="4"/>
  <c r="P50" i="4" s="1"/>
  <c r="E49" i="4"/>
  <c r="P49" i="4" s="1"/>
  <c r="E48" i="4"/>
  <c r="P48" i="4" s="1"/>
  <c r="E47" i="4"/>
  <c r="P47" i="4" s="1"/>
  <c r="E46" i="4"/>
  <c r="P46" i="4" s="1"/>
  <c r="E45" i="4"/>
  <c r="P45" i="4" s="1"/>
  <c r="E44" i="4"/>
  <c r="P44" i="4" s="1"/>
  <c r="E43" i="4"/>
  <c r="P43" i="4" s="1"/>
  <c r="E73" i="4"/>
  <c r="E72" i="4"/>
  <c r="E71" i="4"/>
  <c r="E70" i="4"/>
  <c r="E69" i="4"/>
  <c r="E68" i="4"/>
  <c r="E67" i="4"/>
  <c r="E66" i="4"/>
  <c r="E65" i="4"/>
  <c r="E64" i="4"/>
  <c r="E62" i="4"/>
  <c r="E61" i="4"/>
  <c r="E63" i="4"/>
  <c r="M64" i="4"/>
  <c r="R64" i="4" s="1"/>
  <c r="M65" i="4"/>
  <c r="M66" i="4"/>
  <c r="R66" i="4" s="1"/>
  <c r="M67" i="4"/>
  <c r="R67" i="4" s="1"/>
  <c r="M68" i="4"/>
  <c r="M69" i="4"/>
  <c r="M70" i="4"/>
  <c r="M71" i="4"/>
  <c r="M72" i="4"/>
  <c r="M73" i="4"/>
  <c r="U9" i="4"/>
  <c r="T9" i="4"/>
  <c r="S9" i="4"/>
  <c r="R9" i="4"/>
  <c r="Q9" i="4"/>
  <c r="O9" i="4"/>
  <c r="P31" i="4" l="1"/>
  <c r="Q30" i="4"/>
  <c r="U30" i="4"/>
  <c r="R31" i="4"/>
  <c r="P30" i="4"/>
  <c r="P28" i="4"/>
  <c r="X44" i="4"/>
  <c r="O30" i="4"/>
  <c r="S30" i="4"/>
  <c r="O31" i="4"/>
  <c r="T31" i="4"/>
  <c r="P62" i="4"/>
  <c r="P67" i="4"/>
  <c r="T30" i="4"/>
  <c r="Q31" i="4"/>
  <c r="U31" i="4"/>
  <c r="R30" i="4"/>
  <c r="S31" i="4"/>
  <c r="T67" i="4"/>
  <c r="O67" i="4"/>
  <c r="U67" i="4"/>
  <c r="Q67" i="4"/>
  <c r="P66" i="4"/>
  <c r="S67" i="4"/>
  <c r="N25" i="4"/>
  <c r="X8" i="4"/>
  <c r="O66" i="4"/>
  <c r="S66" i="4"/>
  <c r="P25" i="4"/>
  <c r="T66" i="4"/>
  <c r="T68" i="4"/>
  <c r="S68" i="4"/>
  <c r="O68" i="4"/>
  <c r="R68" i="4"/>
  <c r="N68" i="4"/>
  <c r="U68" i="4"/>
  <c r="Q68" i="4"/>
  <c r="P68" i="4"/>
  <c r="Q66" i="4"/>
  <c r="U66" i="4"/>
  <c r="P27" i="4"/>
  <c r="N66" i="4"/>
  <c r="N67" i="4"/>
  <c r="T73" i="4"/>
  <c r="P73" i="4"/>
  <c r="N73" i="4"/>
  <c r="U73" i="4"/>
  <c r="Q73" i="4"/>
  <c r="S73" i="4"/>
  <c r="O73" i="4"/>
  <c r="R73" i="4"/>
  <c r="P69" i="4"/>
  <c r="S71" i="4"/>
  <c r="N71" i="4"/>
  <c r="R71" i="4"/>
  <c r="U71" i="4"/>
  <c r="Q71" i="4"/>
  <c r="T71" i="4"/>
  <c r="O71" i="4"/>
  <c r="P71" i="4"/>
  <c r="U72" i="4"/>
  <c r="Q72" i="4"/>
  <c r="N72" i="4"/>
  <c r="T72" i="4"/>
  <c r="P72" i="4"/>
  <c r="S72" i="4"/>
  <c r="O72" i="4"/>
  <c r="R72" i="4"/>
  <c r="S70" i="4"/>
  <c r="N70" i="4"/>
  <c r="R70" i="4"/>
  <c r="U70" i="4"/>
  <c r="Q70" i="4"/>
  <c r="T70" i="4"/>
  <c r="O70" i="4"/>
  <c r="P70" i="4"/>
  <c r="S69" i="4"/>
  <c r="N69" i="4"/>
  <c r="R69" i="4"/>
  <c r="U69" i="4"/>
  <c r="Q69" i="4"/>
  <c r="T69" i="4"/>
  <c r="O69" i="4"/>
  <c r="O28" i="4"/>
  <c r="R28" i="4"/>
  <c r="Y14" i="4"/>
  <c r="O29" i="4"/>
  <c r="S64" i="4"/>
  <c r="AA47" i="4"/>
  <c r="AE49" i="4"/>
  <c r="P64" i="4"/>
  <c r="O64" i="4"/>
  <c r="S29" i="4"/>
  <c r="O65" i="4"/>
  <c r="S65" i="4"/>
  <c r="T27" i="4"/>
  <c r="S28" i="4"/>
  <c r="P65" i="4"/>
  <c r="U27" i="4"/>
  <c r="P29" i="4"/>
  <c r="AA43" i="4"/>
  <c r="K12" i="4"/>
  <c r="K13" i="4" s="1"/>
  <c r="K14" i="4" s="1"/>
  <c r="K15" i="4" s="1"/>
  <c r="K16" i="4" s="1"/>
  <c r="K17" i="4" s="1"/>
  <c r="K18" i="4" s="1"/>
  <c r="K19" i="4" s="1"/>
  <c r="Q28" i="4"/>
  <c r="U28" i="4"/>
  <c r="R29" i="4"/>
  <c r="N64" i="4"/>
  <c r="N65" i="4"/>
  <c r="R65" i="4"/>
  <c r="S26" i="4"/>
  <c r="T29" i="4"/>
  <c r="T64" i="4"/>
  <c r="T65" i="4"/>
  <c r="Q27" i="4"/>
  <c r="T28" i="4"/>
  <c r="Q29" i="4"/>
  <c r="U29" i="4"/>
  <c r="Q64" i="4"/>
  <c r="U64" i="4"/>
  <c r="Q65" i="4"/>
  <c r="U65" i="4"/>
  <c r="S25" i="4"/>
  <c r="O26" i="4"/>
  <c r="O25" i="4"/>
  <c r="Q26" i="4"/>
  <c r="U26" i="4"/>
  <c r="AC14" i="4"/>
  <c r="Q25" i="4"/>
  <c r="U25" i="4"/>
  <c r="R26" i="4"/>
  <c r="AC52" i="4"/>
  <c r="AD47" i="4"/>
  <c r="AA51" i="4"/>
  <c r="AD50" i="4"/>
  <c r="R25" i="4"/>
  <c r="O27" i="4"/>
  <c r="O62" i="4"/>
  <c r="P26" i="4"/>
  <c r="P63" i="4"/>
  <c r="AE45" i="4"/>
  <c r="Y52" i="4"/>
  <c r="AD52" i="4"/>
  <c r="O61" i="4"/>
  <c r="S27" i="4"/>
  <c r="AD45" i="4"/>
  <c r="AD48" i="4"/>
  <c r="N61" i="4"/>
  <c r="T25" i="4"/>
  <c r="T26" i="4"/>
  <c r="AB7" i="4"/>
  <c r="AA52" i="4"/>
  <c r="AE50" i="4"/>
  <c r="S62" i="4"/>
  <c r="N27" i="4"/>
  <c r="R27" i="4"/>
  <c r="X16" i="4"/>
  <c r="AD15" i="4"/>
  <c r="AD43" i="4"/>
  <c r="AD46" i="4"/>
  <c r="AD49" i="4"/>
  <c r="AD51" i="4"/>
  <c r="T62" i="4"/>
  <c r="R61" i="4"/>
  <c r="AA16" i="4"/>
  <c r="AE16" i="4"/>
  <c r="AD44" i="4"/>
  <c r="S61" i="4"/>
  <c r="AB52" i="4"/>
  <c r="P61" i="4"/>
  <c r="T61" i="4"/>
  <c r="Q61" i="4"/>
  <c r="N62" i="4"/>
  <c r="R62" i="4"/>
  <c r="Q62" i="4"/>
  <c r="Z15" i="4"/>
  <c r="AE44" i="4"/>
  <c r="AA46" i="4"/>
  <c r="AE48" i="4"/>
  <c r="AA50" i="4"/>
  <c r="AE52" i="4"/>
  <c r="AE43" i="4"/>
  <c r="AA45" i="4"/>
  <c r="AE47" i="4"/>
  <c r="AA49" i="4"/>
  <c r="AE51" i="4"/>
  <c r="AA44" i="4"/>
  <c r="AE46" i="4"/>
  <c r="AA48" i="4"/>
  <c r="X45" i="4"/>
  <c r="X9" i="4"/>
  <c r="AB43" i="4"/>
  <c r="AB44" i="4"/>
  <c r="AB45" i="4"/>
  <c r="AB46" i="4"/>
  <c r="AB47" i="4"/>
  <c r="AB48" i="4"/>
  <c r="AB49" i="4"/>
  <c r="AB50" i="4"/>
  <c r="AB51" i="4"/>
  <c r="X48" i="4"/>
  <c r="X49" i="4"/>
  <c r="X46" i="4"/>
  <c r="X50" i="4"/>
  <c r="X43" i="4"/>
  <c r="X47" i="4"/>
  <c r="Y11" i="4"/>
  <c r="X7" i="4"/>
  <c r="Y12" i="4"/>
  <c r="Y8" i="4"/>
  <c r="Y16" i="4"/>
  <c r="X11" i="4"/>
  <c r="Y15" i="4"/>
  <c r="Z45" i="4"/>
  <c r="Z43" i="4"/>
  <c r="Z52" i="4"/>
  <c r="Z50" i="4"/>
  <c r="Z48" i="4"/>
  <c r="Z46" i="4"/>
  <c r="Z44" i="4"/>
  <c r="Z51" i="4"/>
  <c r="Z49" i="4"/>
  <c r="Z47" i="4"/>
  <c r="N63" i="4"/>
  <c r="R63" i="4"/>
  <c r="O63" i="4"/>
  <c r="S63" i="4"/>
  <c r="Y9" i="4"/>
  <c r="Y13" i="4"/>
  <c r="Y7" i="4"/>
  <c r="T63" i="4"/>
  <c r="X10" i="4"/>
  <c r="Y10" i="4"/>
  <c r="Q63" i="4"/>
  <c r="Y43" i="4"/>
  <c r="AC43" i="4"/>
  <c r="Y44" i="4"/>
  <c r="AC44" i="4"/>
  <c r="Y45" i="4"/>
  <c r="AC45" i="4"/>
  <c r="Y46" i="4"/>
  <c r="AC46" i="4"/>
  <c r="Y47" i="4"/>
  <c r="AC47" i="4"/>
  <c r="Y48" i="4"/>
  <c r="AC48" i="4"/>
  <c r="Y49" i="4"/>
  <c r="AC49" i="4"/>
  <c r="Y50" i="4"/>
  <c r="Y54" i="4" s="1"/>
  <c r="AC50" i="4"/>
  <c r="AC54" i="4" s="1"/>
  <c r="Y51" i="4"/>
  <c r="AC51" i="4"/>
  <c r="AB12" i="4"/>
  <c r="AB16" i="4"/>
  <c r="AC9" i="4"/>
  <c r="AE11" i="4"/>
  <c r="AC13" i="4"/>
  <c r="AE15" i="4"/>
  <c r="AC7" i="4"/>
  <c r="AB8" i="4"/>
  <c r="AC8" i="4"/>
  <c r="AA11" i="4"/>
  <c r="AA15" i="4"/>
  <c r="AD10" i="4"/>
  <c r="AD14" i="4"/>
  <c r="Z9" i="4"/>
  <c r="AD9" i="4"/>
  <c r="AA10" i="4"/>
  <c r="AE10" i="4"/>
  <c r="AB11" i="4"/>
  <c r="AC12" i="4"/>
  <c r="Z13" i="4"/>
  <c r="AD13" i="4"/>
  <c r="AA14" i="4"/>
  <c r="AE14" i="4"/>
  <c r="AB15" i="4"/>
  <c r="AC16" i="4"/>
  <c r="Z7" i="4"/>
  <c r="AD7" i="4"/>
  <c r="Z10" i="4"/>
  <c r="Z14" i="4"/>
  <c r="Z8" i="4"/>
  <c r="AD8" i="4"/>
  <c r="AA9" i="4"/>
  <c r="AE9" i="4"/>
  <c r="AB10" i="4"/>
  <c r="AC11" i="4"/>
  <c r="Z12" i="4"/>
  <c r="AD12" i="4"/>
  <c r="AA13" i="4"/>
  <c r="AE13" i="4"/>
  <c r="AB14" i="4"/>
  <c r="AC15" i="4"/>
  <c r="Z16" i="4"/>
  <c r="AD16" i="4"/>
  <c r="AA7" i="4"/>
  <c r="AE7" i="4"/>
  <c r="AA8" i="4"/>
  <c r="AE8" i="4"/>
  <c r="AB9" i="4"/>
  <c r="AC10" i="4"/>
  <c r="Z11" i="4"/>
  <c r="AD11" i="4"/>
  <c r="AA12" i="4"/>
  <c r="AE12" i="4"/>
  <c r="AB13" i="4"/>
  <c r="X14" i="4"/>
  <c r="X13" i="4"/>
  <c r="X15" i="4"/>
  <c r="X12" i="4"/>
  <c r="AB26" i="4" l="1"/>
  <c r="AA26" i="4"/>
  <c r="X32" i="4"/>
  <c r="AE62" i="4"/>
  <c r="X19" i="4"/>
  <c r="AA27" i="4"/>
  <c r="X62" i="4"/>
  <c r="X26" i="4"/>
  <c r="Z69" i="4"/>
  <c r="Z66" i="4"/>
  <c r="X18" i="4"/>
  <c r="AE69" i="4"/>
  <c r="AE61" i="4"/>
  <c r="AB34" i="4"/>
  <c r="AE70" i="4"/>
  <c r="Y18" i="4"/>
  <c r="AE31" i="4"/>
  <c r="AE66" i="4"/>
  <c r="Z29" i="4"/>
  <c r="AB29" i="4"/>
  <c r="AE65" i="4"/>
  <c r="AB27" i="4"/>
  <c r="AE68" i="4"/>
  <c r="Z61" i="4"/>
  <c r="Y29" i="4"/>
  <c r="AB31" i="4"/>
  <c r="AE64" i="4"/>
  <c r="AE67" i="4"/>
  <c r="AE63" i="4"/>
  <c r="AB25" i="4"/>
  <c r="AB33" i="4"/>
  <c r="Z63" i="4"/>
  <c r="AD34" i="4"/>
  <c r="AC32" i="4"/>
  <c r="AD19" i="4"/>
  <c r="AD25" i="4"/>
  <c r="AD27" i="4"/>
  <c r="AD28" i="4"/>
  <c r="Z19" i="4"/>
  <c r="AD29" i="4"/>
  <c r="AC27" i="4"/>
  <c r="AE18" i="4"/>
  <c r="AC28" i="4"/>
  <c r="AC30" i="4"/>
  <c r="AD26" i="4"/>
  <c r="AD33" i="4"/>
  <c r="Z62" i="4"/>
  <c r="Z82" i="4" s="1"/>
  <c r="Y55" i="4"/>
  <c r="Z54" i="4"/>
  <c r="AB54" i="4"/>
  <c r="AA55" i="4"/>
  <c r="AA61" i="4"/>
  <c r="AA69" i="4"/>
  <c r="AC66" i="4"/>
  <c r="AB30" i="4"/>
  <c r="AB28" i="4"/>
  <c r="Z34" i="4"/>
  <c r="AB32" i="4"/>
  <c r="Z55" i="4"/>
  <c r="X54" i="4"/>
  <c r="Z65" i="4"/>
  <c r="AC55" i="4"/>
  <c r="AA54" i="4"/>
  <c r="AD30" i="4"/>
  <c r="AD55" i="4"/>
  <c r="AE19" i="4"/>
  <c r="AD70" i="4"/>
  <c r="X55" i="4"/>
  <c r="AB55" i="4"/>
  <c r="AE55" i="4"/>
  <c r="AD31" i="4"/>
  <c r="AD32" i="4"/>
  <c r="AE54" i="4"/>
  <c r="AD54" i="4"/>
  <c r="Z30" i="4"/>
  <c r="Z26" i="4"/>
  <c r="AE28" i="4"/>
  <c r="Z27" i="4"/>
  <c r="Z25" i="4"/>
  <c r="Y32" i="4"/>
  <c r="Y33" i="4"/>
  <c r="Y28" i="4"/>
  <c r="Y34" i="4"/>
  <c r="Y30" i="4"/>
  <c r="Y26" i="4"/>
  <c r="Y31" i="4"/>
  <c r="Y27" i="4"/>
  <c r="Z28" i="4"/>
  <c r="Z31" i="4"/>
  <c r="Z33" i="4"/>
  <c r="AA29" i="4"/>
  <c r="Y25" i="4"/>
  <c r="Z32" i="4"/>
  <c r="AE27" i="4"/>
  <c r="AE32" i="4"/>
  <c r="AE34" i="4"/>
  <c r="AE30" i="4"/>
  <c r="AE33" i="4"/>
  <c r="AE29" i="4"/>
  <c r="AE26" i="4"/>
  <c r="AE25" i="4"/>
  <c r="X30" i="4"/>
  <c r="X31" i="4"/>
  <c r="AA25" i="4"/>
  <c r="AA31" i="4"/>
  <c r="X27" i="4"/>
  <c r="AC33" i="4"/>
  <c r="X29" i="4"/>
  <c r="AC26" i="4"/>
  <c r="AA33" i="4"/>
  <c r="AC29" i="4"/>
  <c r="X28" i="4"/>
  <c r="AA34" i="4"/>
  <c r="AC34" i="4"/>
  <c r="AA28" i="4"/>
  <c r="AC31" i="4"/>
  <c r="AA30" i="4"/>
  <c r="AA32" i="4"/>
  <c r="X25" i="4"/>
  <c r="AC25" i="4"/>
  <c r="AC19" i="4"/>
  <c r="AB19" i="4"/>
  <c r="AC18" i="4"/>
  <c r="Z18" i="4"/>
  <c r="AA18" i="4"/>
  <c r="AA19" i="4"/>
  <c r="AB18" i="4"/>
  <c r="AD18" i="4"/>
  <c r="Y19" i="4"/>
  <c r="Z70" i="4"/>
  <c r="Z68" i="4"/>
  <c r="Z64" i="4"/>
  <c r="AA65" i="4"/>
  <c r="AA67" i="4"/>
  <c r="Z67" i="4"/>
  <c r="AC69" i="4"/>
  <c r="AA63" i="4"/>
  <c r="AA68" i="4"/>
  <c r="AA70" i="4"/>
  <c r="AB70" i="4"/>
  <c r="AC61" i="4"/>
  <c r="AA66" i="4"/>
  <c r="AA64" i="4"/>
  <c r="AA62" i="4"/>
  <c r="AC68" i="4"/>
  <c r="AC63" i="4"/>
  <c r="AC65" i="4"/>
  <c r="AC70" i="4"/>
  <c r="AC67" i="4"/>
  <c r="AC64" i="4"/>
  <c r="AC62" i="4"/>
  <c r="AB66" i="4"/>
  <c r="AB62" i="4"/>
  <c r="AB69" i="4"/>
  <c r="AB61" i="4"/>
  <c r="AB67" i="4"/>
  <c r="AB63" i="4"/>
  <c r="AB65" i="4"/>
  <c r="AB68" i="4"/>
  <c r="AB64" i="4"/>
  <c r="Y67" i="4"/>
  <c r="Y63" i="4"/>
  <c r="Y70" i="4"/>
  <c r="Y68" i="4"/>
  <c r="Y66" i="4"/>
  <c r="Y64" i="4"/>
  <c r="Y62" i="4"/>
  <c r="Y69" i="4"/>
  <c r="Y65" i="4"/>
  <c r="Y61" i="4"/>
  <c r="AD68" i="4"/>
  <c r="AD66" i="4"/>
  <c r="AD64" i="4"/>
  <c r="AD62" i="4"/>
  <c r="X67" i="4"/>
  <c r="X65" i="4"/>
  <c r="X63" i="4"/>
  <c r="X61" i="4"/>
  <c r="X68" i="4"/>
  <c r="X66" i="4"/>
  <c r="X64" i="4"/>
  <c r="AD69" i="4"/>
  <c r="AD67" i="4"/>
  <c r="AD65" i="4"/>
  <c r="AD63" i="4"/>
  <c r="AD61" i="4"/>
  <c r="AE73" i="4" l="1"/>
  <c r="AC77" i="4"/>
  <c r="Z37" i="4"/>
  <c r="AC79" i="4" s="1"/>
  <c r="X37" i="4"/>
  <c r="AE79" i="4" s="1"/>
  <c r="AB77" i="4"/>
  <c r="AA37" i="4"/>
  <c r="AB79" i="4" s="1"/>
  <c r="AC37" i="4"/>
  <c r="Z79" i="4" s="1"/>
  <c r="AD77" i="4"/>
  <c r="Y37" i="4"/>
  <c r="AD79" i="4" s="1"/>
  <c r="Y77" i="4"/>
  <c r="AD37" i="4"/>
  <c r="Y79" i="4" s="1"/>
  <c r="AA77" i="4"/>
  <c r="AB37" i="4"/>
  <c r="AA79" i="4" s="1"/>
  <c r="AE82" i="4"/>
  <c r="AB36" i="4"/>
  <c r="AA78" i="4" s="1"/>
  <c r="AE72" i="4"/>
  <c r="AA36" i="4"/>
  <c r="AB78" i="4" s="1"/>
  <c r="Z73" i="4"/>
  <c r="AD72" i="4"/>
  <c r="AB72" i="4"/>
  <c r="Z72" i="4"/>
  <c r="AD36" i="4"/>
  <c r="Y78" i="4" s="1"/>
  <c r="AA72" i="4"/>
  <c r="AC82" i="4"/>
  <c r="AC73" i="4"/>
  <c r="X73" i="4"/>
  <c r="Y72" i="4"/>
  <c r="AA73" i="4"/>
  <c r="AA82" i="4"/>
  <c r="AC36" i="4"/>
  <c r="Z78" i="4" s="1"/>
  <c r="Z77" i="4"/>
  <c r="AE37" i="4"/>
  <c r="X79" i="4" s="1"/>
  <c r="X77" i="4"/>
  <c r="Y82" i="4"/>
  <c r="Y73" i="4"/>
  <c r="AD73" i="4"/>
  <c r="AD82" i="4"/>
  <c r="X36" i="4"/>
  <c r="AE78" i="4" s="1"/>
  <c r="AE77" i="4"/>
  <c r="X72" i="4"/>
  <c r="AB82" i="4"/>
  <c r="AB73" i="4"/>
  <c r="AC72" i="4"/>
  <c r="Z36" i="4"/>
  <c r="AC78" i="4" s="1"/>
  <c r="Y36" i="4"/>
  <c r="AD78" i="4" s="1"/>
  <c r="AE36" i="4"/>
  <c r="X78" i="4" s="1"/>
  <c r="A8" i="4"/>
  <c r="A9" i="4" s="1"/>
  <c r="A10" i="4" s="1"/>
  <c r="A11" i="4" s="1"/>
  <c r="A12" i="4" s="1"/>
  <c r="A13" i="4" s="1"/>
  <c r="A14" i="4" s="1"/>
  <c r="A15" i="4" s="1"/>
  <c r="A16" i="4" s="1"/>
  <c r="A17" i="4" s="1"/>
  <c r="A18" i="4" s="1"/>
  <c r="A19" i="4" s="1"/>
</calcChain>
</file>

<file path=xl/sharedStrings.xml><?xml version="1.0" encoding="utf-8"?>
<sst xmlns="http://schemas.openxmlformats.org/spreadsheetml/2006/main" count="297" uniqueCount="95">
  <si>
    <t>Date</t>
  </si>
  <si>
    <t>N</t>
  </si>
  <si>
    <t>Skewness</t>
  </si>
  <si>
    <t>Kurtosis</t>
  </si>
  <si>
    <t>Sum of sqrs</t>
  </si>
  <si>
    <t>df</t>
  </si>
  <si>
    <t>Mean square</t>
  </si>
  <si>
    <t>F</t>
  </si>
  <si>
    <t>p (same)</t>
  </si>
  <si>
    <t>Between groups:</t>
  </si>
  <si>
    <t>Within groups:</t>
  </si>
  <si>
    <t>Total:</t>
  </si>
  <si>
    <t>Tukey's Q below the diagonal, p(same) above the diagonal.</t>
  </si>
  <si>
    <t>BRT route</t>
  </si>
  <si>
    <t>Descriptive statistics</t>
  </si>
  <si>
    <t>One-way ANOVA (Test for equal means)</t>
  </si>
  <si>
    <t>Tukey's HSD (Honstly Significance Difference) test</t>
  </si>
  <si>
    <t>Levene´s test for homogeneity of variance, from means:</t>
  </si>
  <si>
    <t>Welch F test in the case of unequal variance:</t>
  </si>
  <si>
    <t>omega squared</t>
  </si>
  <si>
    <t>p (same)*</t>
  </si>
  <si>
    <t>Mean (in MJ/km)</t>
  </si>
  <si>
    <t>S.D. (in MJ/km)</t>
  </si>
  <si>
    <t>Min (in MJ/km)</t>
  </si>
  <si>
    <t>Max (in MJ/km)</t>
  </si>
  <si>
    <t>BAU</t>
  </si>
  <si>
    <t>HYB</t>
  </si>
  <si>
    <t>PLUG-A</t>
  </si>
  <si>
    <t>PLUG-B</t>
  </si>
  <si>
    <t>PLUG-C</t>
  </si>
  <si>
    <t>PLUG-D</t>
  </si>
  <si>
    <t>PLUG-E</t>
  </si>
  <si>
    <t>Data from simulations by date</t>
  </si>
  <si>
    <t>Total energy consumption of bus fleet (TEC)</t>
  </si>
  <si>
    <t>Mean</t>
  </si>
  <si>
    <t>S.D</t>
  </si>
  <si>
    <t>Min</t>
  </si>
  <si>
    <t>Statistic</t>
  </si>
  <si>
    <t>Total all-electric distance of bus fleet (TAED)</t>
  </si>
  <si>
    <t>Total all-electric distance of bus fleet (TAET)</t>
  </si>
  <si>
    <t>Date*</t>
  </si>
  <si>
    <t>Table A2.1. One-way between-groups ANOVA (Analysis of Variance) with post-hoc tests for the energy consumption (in MJ) of buses operated on routes 203, 502, 602, 603 on the days 8-21 January 2018</t>
  </si>
  <si>
    <t>Table A2.2 Data from simulations and descriptive statistics of scenarios and charging and operation strategies for 8-21 January 2018</t>
  </si>
  <si>
    <t>TEC</t>
  </si>
  <si>
    <t>TAED</t>
  </si>
  <si>
    <t>TAET</t>
  </si>
  <si>
    <t>Q1</t>
  </si>
  <si>
    <t>Q2 (Median)</t>
  </si>
  <si>
    <t>Q1 (in MJ/km)</t>
  </si>
  <si>
    <t>Q2 (Median) (in MJ/km)</t>
  </si>
  <si>
    <t>Q3 (in MJ/km)</t>
  </si>
  <si>
    <t>Q3</t>
  </si>
  <si>
    <t>Max</t>
  </si>
  <si>
    <t>** No bus operation data for the 20th January 2018 was available at the open data platform in Ref. (UFPR, 2017) for the defined system boundary in this study.</t>
  </si>
  <si>
    <t>UFPR, 2017. Open data online platform of the UFPR – Federal University of Paraná, bus transport system data sets [WWW Document]. URL http://dadosabertos.c3sl.ufpr.br/curitibaurbs/ (accessed 8.24.17).</t>
  </si>
  <si>
    <t>TES</t>
  </si>
  <si>
    <t>* No bus operation data for the 20th January 2018 was available at the open data platform in Ref. (UFPR, 2017) for the defined system boundary in this study.</t>
  </si>
  <si>
    <t>Scenario - Total energy consumption of bus fleet (TEC) (in MJ)</t>
  </si>
  <si>
    <t xml:space="preserve">Total operation data </t>
  </si>
  <si>
    <t>Scenario - Total all-electric distance (TAED) (in km)</t>
  </si>
  <si>
    <t>Scenario - Total all-electric time (TAET) (in hours)</t>
  </si>
  <si>
    <t>PLUG</t>
  </si>
  <si>
    <t>Accumulated distance (km)</t>
  </si>
  <si>
    <t>Accumulated time (hours)</t>
  </si>
  <si>
    <t>TES (%)</t>
  </si>
  <si>
    <t>Max dev</t>
  </si>
  <si>
    <t>Min dev</t>
  </si>
  <si>
    <t>Total energy saving of bus fleet (TES)</t>
  </si>
  <si>
    <t>reversed order</t>
  </si>
  <si>
    <t>Bubble size</t>
  </si>
  <si>
    <t>This data is only used to create some features of the diagrams.</t>
  </si>
  <si>
    <t>Scenario - Share of TAED (%)</t>
  </si>
  <si>
    <t>Scenario - Share of TAET (%)</t>
  </si>
  <si>
    <t>Scenario - TES compared to BAU (%)</t>
  </si>
  <si>
    <t>Scenario - TES compared to BAU scenario (%)</t>
  </si>
  <si>
    <t>Scenario - TEC per distance (MJ/km)</t>
  </si>
  <si>
    <t>n/a</t>
  </si>
  <si>
    <r>
      <t>Fig. A2.1 (same as Fig. 4 in paper).</t>
    </r>
    <r>
      <rPr>
        <sz val="8"/>
        <color theme="1"/>
        <rFont val="Calibri"/>
        <family val="2"/>
        <scheme val="minor"/>
      </rPr>
      <t xml:space="preserve"> Comparison of total energy consumption (TEC) per distance of the bus fleet and total energy savings (TES) of the bus fleet in the respective scenario compared to the BAU scenario. Results based on the mean values obtained from the simulations for 8–21 January 2018.</t>
    </r>
  </si>
  <si>
    <t>Min. dev. from mean</t>
  </si>
  <si>
    <t>Max. dev. from mean</t>
  </si>
  <si>
    <t>** The bus operations data sets for Mondays (8, 15 January 2018) retrieved from the open data platform in Ref. (UFPR, 2017) were smaller (i.e. fewer buses were tracked) than for the other operations days  for the defined system boundary in this study.</t>
  </si>
  <si>
    <t>*** The bus operations data sets for Mondays (8, 15 January 2018) retrieved from the open data platform in Ref. (UFPR, 2017) were smaller (i.e. fewer buses were tracked) than for the other operations days  for the defined system boundary in this study.</t>
  </si>
  <si>
    <t>* if p &lt; 0.05 for Levene's test for homogeneity of variances, then the Welch F test is preferred to be used to check equality of means.</t>
  </si>
  <si>
    <t>References used in this electronic supplementary material</t>
  </si>
  <si>
    <r>
      <t xml:space="preserve">Fig. A2.2 (same as Fig. 5 in paper). </t>
    </r>
    <r>
      <rPr>
        <sz val="8"/>
        <color theme="1"/>
        <rFont val="Calibri"/>
        <family val="2"/>
        <scheme val="minor"/>
      </rPr>
      <t>Comparison of the total all-electric time of the bus fleet (TAET) and total all-electric distance of the bus fleet (TAED). Data label are in the format of: [Scenario, share of TAED, share of TAET]. Results based on the mean values obtained from the simulations for 8–21 January 2018.</t>
    </r>
  </si>
  <si>
    <t>Supplementary material</t>
  </si>
  <si>
    <t>Comparison of management strategies for the charging schedule and all-electric operation of a plug-in hybrid-electric bi-articulated bus fleet</t>
  </si>
  <si>
    <t>Authors</t>
  </si>
  <si>
    <t>Title</t>
  </si>
  <si>
    <r>
      <t>1</t>
    </r>
    <r>
      <rPr>
        <sz val="8"/>
        <color theme="1"/>
        <rFont val="Calibri"/>
        <family val="2"/>
      </rPr>
      <t xml:space="preserve"> KTH Royal Institute of Technology, Department of Energy Technology, Stockholm, Sweden</t>
    </r>
  </si>
  <si>
    <r>
      <t>2</t>
    </r>
    <r>
      <rPr>
        <sz val="8"/>
        <color theme="1"/>
        <rFont val="Calibri"/>
        <family val="2"/>
      </rPr>
      <t xml:space="preserve"> Combitech AB, Linköping, Sweden</t>
    </r>
  </si>
  <si>
    <r>
      <t>3</t>
    </r>
    <r>
      <rPr>
        <sz val="8"/>
        <color theme="1"/>
        <rFont val="Calibri"/>
        <family val="2"/>
      </rPr>
      <t xml:space="preserve"> Geography and Environment, School of Social Sciences, Loughborough University, Loughborough, UK</t>
    </r>
  </si>
  <si>
    <r>
      <t>4</t>
    </r>
    <r>
      <rPr>
        <sz val="8"/>
        <color theme="1"/>
        <rFont val="Calibri"/>
        <family val="2"/>
      </rPr>
      <t xml:space="preserve"> Center for Environmental Policy, Imperial College London, London, UK</t>
    </r>
  </si>
  <si>
    <r>
      <t>*</t>
    </r>
    <r>
      <rPr>
        <sz val="8"/>
        <color theme="1"/>
        <rFont val="Calibri"/>
        <family val="2"/>
      </rPr>
      <t xml:space="preserve"> Corresponding author. E-Mail address: ddreier@kth.se, Postal address: KTH Industrial Engineering and Management, Department of Energy Technology, Brinellvägen 68, 100 44 Stockholm, Sweden</t>
    </r>
  </si>
  <si>
    <r>
      <t xml:space="preserve">Dennis Dreier </t>
    </r>
    <r>
      <rPr>
        <vertAlign val="superscript"/>
        <sz val="10"/>
        <color theme="1"/>
        <rFont val="Calibri"/>
        <family val="2"/>
        <scheme val="minor"/>
      </rPr>
      <t>1,*,**</t>
    </r>
    <r>
      <rPr>
        <sz val="10"/>
        <color theme="1"/>
        <rFont val="Calibri"/>
        <family val="2"/>
        <scheme val="minor"/>
      </rPr>
      <t xml:space="preserve">, Björn Rudin </t>
    </r>
    <r>
      <rPr>
        <vertAlign val="superscript"/>
        <sz val="10"/>
        <color theme="1"/>
        <rFont val="Calibri"/>
        <family val="2"/>
        <scheme val="minor"/>
      </rPr>
      <t>2,**</t>
    </r>
    <r>
      <rPr>
        <sz val="10"/>
        <color theme="1"/>
        <rFont val="Calibri"/>
        <family val="2"/>
        <scheme val="minor"/>
      </rPr>
      <t xml:space="preserve">, Mark Howells </t>
    </r>
    <r>
      <rPr>
        <vertAlign val="superscript"/>
        <sz val="10"/>
        <color theme="1"/>
        <rFont val="Calibri"/>
        <family val="2"/>
        <scheme val="minor"/>
      </rPr>
      <t>3,4,**</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</si>
</sst>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F800]dddd\,\ mmmm\ dd\,\ yyyy"/>
  </numFmts>
  <fonts count="19" x14ac:knownFonts="1">
    <font>
      <sz val="11"/>
      <color theme="1"/>
      <name val="Calibri"/>
      <family val="2"/>
      <scheme val="minor"/>
    </font>
    <font>
      <b/>
      <sz val="8"/>
      <color theme="1"/>
      <name val="Calibri"/>
      <family val="2"/>
      <scheme val="minor"/>
    </font>
    <font>
      <sz val="8"/>
      <color theme="1"/>
      <name val="Calibri"/>
      <family val="2"/>
      <scheme val="minor"/>
    </font>
    <font>
      <b/>
      <sz val="8"/>
      <color theme="0"/>
      <name val="Calibri"/>
      <family val="2"/>
      <scheme val="minor"/>
    </font>
    <font>
      <b/>
      <u/>
      <sz val="8"/>
      <color theme="1"/>
      <name val="Calibri"/>
      <family val="2"/>
      <scheme val="minor"/>
    </font>
    <font>
      <i/>
      <sz val="8"/>
      <color theme="1"/>
      <name val="Calibri"/>
      <family val="2"/>
      <scheme val="minor"/>
    </font>
    <font>
      <sz val="8"/>
      <color rgb="FFFF0000"/>
      <name val="Calibri"/>
      <family val="2"/>
      <scheme val="minor"/>
    </font>
    <font>
      <sz val="8"/>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8"/>
      <color theme="0"/>
      <name val="Calibri"/>
      <family val="2"/>
    </font>
    <font>
      <sz val="8"/>
      <color theme="1"/>
      <name val="Calibri"/>
      <family val="2"/>
    </font>
    <font>
      <sz val="8"/>
      <color rgb="FF3F3F76"/>
      <name val="Calibri"/>
      <family val="2"/>
      <scheme val="minor"/>
    </font>
    <font>
      <sz val="8"/>
      <color rgb="FFFA7D00"/>
      <name val="Calibri"/>
      <family val="2"/>
      <scheme val="minor"/>
    </font>
    <font>
      <sz val="10"/>
      <color theme="1"/>
      <name val="Calibri"/>
      <family val="2"/>
      <scheme val="minor"/>
    </font>
    <font>
      <vertAlign val="superscript"/>
      <sz val="10"/>
      <color theme="1"/>
      <name val="Calibri"/>
      <family val="2"/>
      <scheme val="minor"/>
    </font>
    <font>
      <vertAlign val="superscript"/>
      <sz val="8"/>
      <color theme="1"/>
      <name val="Calibri"/>
      <family val="2"/>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CC99"/>
      </patternFill>
    </fill>
    <fill>
      <patternFill patternType="solid">
        <fgColor rgb="FFF2F2F2"/>
      </patternFill>
    </fill>
  </fills>
  <borders count="47">
    <border>
      <left/>
      <right/>
      <top/>
      <bottom/>
      <diagonal/>
    </border>
    <border>
      <left/>
      <right/>
      <top style="thin">
        <color auto="1"/>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bottom/>
      <diagonal/>
    </border>
    <border>
      <left/>
      <right style="medium">
        <color auto="1"/>
      </right>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auto="1"/>
      </left>
      <right style="thin">
        <color auto="1"/>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right style="thin">
        <color theme="1"/>
      </right>
      <top style="thin">
        <color auto="1"/>
      </top>
      <bottom/>
      <diagonal/>
    </border>
    <border>
      <left style="thin">
        <color theme="1"/>
      </left>
      <right/>
      <top style="thin">
        <color auto="1"/>
      </top>
      <bottom/>
      <diagonal/>
    </border>
    <border>
      <left/>
      <right style="thin">
        <color theme="1"/>
      </right>
      <top/>
      <bottom style="thin">
        <color auto="1"/>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
      <left style="thin">
        <color auto="1"/>
      </left>
      <right/>
      <top style="thin">
        <color theme="1"/>
      </top>
      <bottom/>
      <diagonal/>
    </border>
    <border>
      <left/>
      <right style="thin">
        <color auto="1"/>
      </right>
      <top style="thin">
        <color theme="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5">
    <xf numFmtId="0" fontId="0" fillId="0" borderId="0"/>
    <xf numFmtId="9" fontId="8" fillId="0" borderId="0" applyFont="0" applyFill="0" applyBorder="0" applyAlignment="0" applyProtection="0"/>
    <xf numFmtId="0" fontId="9" fillId="5" borderId="20" applyNumberFormat="0" applyAlignment="0" applyProtection="0"/>
    <xf numFmtId="0" fontId="10" fillId="6" borderId="20" applyNumberFormat="0" applyAlignment="0" applyProtection="0"/>
    <xf numFmtId="0" fontId="11" fillId="0" borderId="21" applyNumberFormat="0" applyFill="0" applyAlignment="0" applyProtection="0"/>
  </cellStyleXfs>
  <cellXfs count="195">
    <xf numFmtId="0" fontId="0" fillId="0" borderId="0" xfId="0"/>
    <xf numFmtId="0" fontId="1" fillId="2" borderId="9" xfId="0" applyFont="1" applyFill="1" applyBorder="1" applyAlignment="1">
      <alignment horizontal="left" vertical="top"/>
    </xf>
    <xf numFmtId="0" fontId="1" fillId="2" borderId="0" xfId="0" applyFont="1" applyFill="1" applyBorder="1" applyAlignment="1">
      <alignment horizontal="left" vertical="top"/>
    </xf>
    <xf numFmtId="0" fontId="2" fillId="2" borderId="0" xfId="0" applyFont="1" applyFill="1" applyBorder="1" applyAlignment="1">
      <alignment horizontal="left" vertical="top"/>
    </xf>
    <xf numFmtId="0" fontId="2" fillId="2" borderId="10" xfId="0" applyFont="1" applyFill="1" applyBorder="1" applyAlignment="1">
      <alignment horizontal="left" vertical="top"/>
    </xf>
    <xf numFmtId="0" fontId="3" fillId="3" borderId="11" xfId="0" applyFont="1" applyFill="1" applyBorder="1" applyAlignment="1">
      <alignment horizontal="left" vertical="top"/>
    </xf>
    <xf numFmtId="0" fontId="3" fillId="3" borderId="1" xfId="0" applyFont="1" applyFill="1" applyBorder="1" applyAlignment="1">
      <alignment horizontal="left" vertical="top"/>
    </xf>
    <xf numFmtId="0" fontId="1" fillId="2" borderId="11" xfId="0" applyFont="1" applyFill="1" applyBorder="1" applyAlignment="1">
      <alignment horizontal="right" vertical="top"/>
    </xf>
    <xf numFmtId="0" fontId="1" fillId="2" borderId="1" xfId="0" applyFont="1" applyFill="1" applyBorder="1" applyAlignment="1">
      <alignment horizontal="right" vertical="top"/>
    </xf>
    <xf numFmtId="0" fontId="1" fillId="2" borderId="3" xfId="0" applyFont="1" applyFill="1" applyBorder="1" applyAlignment="1">
      <alignment horizontal="left" vertical="top"/>
    </xf>
    <xf numFmtId="0" fontId="1" fillId="2" borderId="1" xfId="0" applyFont="1" applyFill="1" applyBorder="1" applyAlignment="1">
      <alignment horizontal="left" vertical="top"/>
    </xf>
    <xf numFmtId="0" fontId="4" fillId="2" borderId="0" xfId="0" applyFont="1" applyFill="1" applyBorder="1" applyAlignment="1">
      <alignment horizontal="right" vertical="top"/>
    </xf>
    <xf numFmtId="0" fontId="4" fillId="2" borderId="5" xfId="0" applyFont="1" applyFill="1" applyBorder="1" applyAlignment="1">
      <alignment horizontal="right" vertical="top"/>
    </xf>
    <xf numFmtId="166" fontId="1" fillId="2" borderId="0" xfId="0" applyNumberFormat="1" applyFont="1" applyFill="1" applyBorder="1" applyAlignment="1">
      <alignment horizontal="right" vertical="top"/>
    </xf>
    <xf numFmtId="2" fontId="2" fillId="2" borderId="0" xfId="0" applyNumberFormat="1" applyFont="1" applyFill="1" applyBorder="1" applyAlignment="1">
      <alignment horizontal="left" vertical="top"/>
    </xf>
    <xf numFmtId="0" fontId="1" fillId="2" borderId="5" xfId="0" applyFont="1" applyFill="1" applyBorder="1" applyAlignment="1">
      <alignment horizontal="right" vertical="top"/>
    </xf>
    <xf numFmtId="0" fontId="1" fillId="2" borderId="0" xfId="0" applyFont="1" applyFill="1" applyBorder="1" applyAlignment="1">
      <alignment horizontal="right" vertical="top"/>
    </xf>
    <xf numFmtId="0" fontId="1" fillId="2" borderId="5" xfId="0" applyFont="1" applyFill="1" applyBorder="1" applyAlignment="1">
      <alignment horizontal="left" vertical="top"/>
    </xf>
    <xf numFmtId="166" fontId="1" fillId="2" borderId="2" xfId="0" applyNumberFormat="1" applyFont="1" applyFill="1" applyBorder="1" applyAlignment="1">
      <alignment horizontal="right" vertical="top"/>
    </xf>
    <xf numFmtId="2" fontId="2" fillId="2" borderId="2" xfId="0" applyNumberFormat="1" applyFont="1" applyFill="1" applyBorder="1" applyAlignment="1">
      <alignment horizontal="left" vertical="top"/>
    </xf>
    <xf numFmtId="0" fontId="2" fillId="2" borderId="2" xfId="0" applyFont="1" applyFill="1" applyBorder="1" applyAlignment="1">
      <alignment horizontal="left" vertical="top"/>
    </xf>
    <xf numFmtId="0" fontId="2" fillId="2" borderId="5" xfId="0" applyFont="1" applyFill="1" applyBorder="1" applyAlignment="1">
      <alignment horizontal="left" vertical="top"/>
    </xf>
    <xf numFmtId="0" fontId="1" fillId="2" borderId="9" xfId="0" applyFont="1" applyFill="1" applyBorder="1" applyAlignment="1">
      <alignment horizontal="right" vertical="top"/>
    </xf>
    <xf numFmtId="0" fontId="1" fillId="2" borderId="10" xfId="0" applyFont="1" applyFill="1" applyBorder="1" applyAlignment="1">
      <alignment horizontal="left" vertical="top"/>
    </xf>
    <xf numFmtId="0" fontId="5" fillId="2" borderId="0" xfId="0" applyFont="1" applyFill="1" applyBorder="1" applyAlignment="1">
      <alignment horizontal="left" vertical="top"/>
    </xf>
    <xf numFmtId="0" fontId="3" fillId="2" borderId="0" xfId="0" applyFont="1" applyFill="1" applyBorder="1" applyAlignment="1">
      <alignment horizontal="left" vertical="top"/>
    </xf>
    <xf numFmtId="0" fontId="3" fillId="3" borderId="3" xfId="0" applyFont="1" applyFill="1" applyBorder="1" applyAlignment="1">
      <alignment horizontal="left" vertical="top"/>
    </xf>
    <xf numFmtId="0" fontId="3" fillId="3" borderId="4" xfId="0" applyFont="1" applyFill="1" applyBorder="1" applyAlignment="1">
      <alignment horizontal="left" vertical="top"/>
    </xf>
    <xf numFmtId="14" fontId="3" fillId="3" borderId="3" xfId="0" applyNumberFormat="1" applyFont="1" applyFill="1" applyBorder="1" applyAlignment="1">
      <alignment horizontal="left" vertical="top"/>
    </xf>
    <xf numFmtId="0" fontId="3" fillId="3" borderId="12" xfId="0" applyFont="1" applyFill="1" applyBorder="1" applyAlignment="1">
      <alignment horizontal="left" vertical="top"/>
    </xf>
    <xf numFmtId="0" fontId="1" fillId="2" borderId="6" xfId="0" applyFont="1" applyFill="1" applyBorder="1" applyAlignment="1">
      <alignment horizontal="left" vertical="top"/>
    </xf>
    <xf numFmtId="0" fontId="2" fillId="2" borderId="6" xfId="0" applyFont="1" applyFill="1" applyBorder="1" applyAlignment="1">
      <alignment horizontal="left" vertical="top"/>
    </xf>
    <xf numFmtId="2" fontId="2" fillId="2" borderId="5" xfId="0" applyNumberFormat="1" applyFont="1" applyFill="1" applyBorder="1" applyAlignment="1">
      <alignment horizontal="left" vertical="top"/>
    </xf>
    <xf numFmtId="2" fontId="2" fillId="2" borderId="6" xfId="0" applyNumberFormat="1" applyFont="1" applyFill="1" applyBorder="1" applyAlignment="1">
      <alignment horizontal="left" vertical="top"/>
    </xf>
    <xf numFmtId="2" fontId="2" fillId="2" borderId="10" xfId="0" applyNumberFormat="1" applyFont="1" applyFill="1" applyBorder="1" applyAlignment="1">
      <alignment horizontal="left" vertical="top"/>
    </xf>
    <xf numFmtId="0" fontId="1" fillId="2" borderId="13" xfId="0" applyFont="1" applyFill="1" applyBorder="1" applyAlignment="1">
      <alignment horizontal="right" vertical="top"/>
    </xf>
    <xf numFmtId="2" fontId="2" fillId="2" borderId="7" xfId="0" applyNumberFormat="1" applyFont="1" applyFill="1" applyBorder="1" applyAlignment="1">
      <alignment horizontal="left" vertical="top"/>
    </xf>
    <xf numFmtId="2" fontId="2" fillId="2" borderId="8" xfId="0" applyNumberFormat="1" applyFont="1" applyFill="1" applyBorder="1" applyAlignment="1">
      <alignment horizontal="left" vertical="top"/>
    </xf>
    <xf numFmtId="2" fontId="2" fillId="2" borderId="14" xfId="0" applyNumberFormat="1" applyFont="1" applyFill="1" applyBorder="1" applyAlignment="1">
      <alignment horizontal="left" vertical="top"/>
    </xf>
    <xf numFmtId="164" fontId="2" fillId="2" borderId="5" xfId="0" applyNumberFormat="1" applyFont="1" applyFill="1" applyBorder="1" applyAlignment="1">
      <alignment horizontal="left" vertical="top"/>
    </xf>
    <xf numFmtId="1" fontId="2" fillId="2" borderId="0" xfId="0" applyNumberFormat="1" applyFont="1" applyFill="1" applyBorder="1" applyAlignment="1">
      <alignment horizontal="left" vertical="top"/>
    </xf>
    <xf numFmtId="164" fontId="2" fillId="2" borderId="0" xfId="0" applyNumberFormat="1" applyFont="1" applyFill="1" applyBorder="1" applyAlignment="1">
      <alignment horizontal="left" vertical="top"/>
    </xf>
    <xf numFmtId="164" fontId="2" fillId="2" borderId="6" xfId="0" applyNumberFormat="1" applyFont="1" applyFill="1" applyBorder="1" applyAlignment="1">
      <alignment horizontal="left" vertical="top"/>
    </xf>
    <xf numFmtId="164" fontId="2" fillId="2" borderId="10" xfId="0" applyNumberFormat="1" applyFont="1" applyFill="1" applyBorder="1" applyAlignment="1">
      <alignment horizontal="left" vertical="top"/>
    </xf>
    <xf numFmtId="165" fontId="2" fillId="2" borderId="5" xfId="0" applyNumberFormat="1" applyFont="1" applyFill="1" applyBorder="1" applyAlignment="1">
      <alignment horizontal="left" vertical="top"/>
    </xf>
    <xf numFmtId="165" fontId="2" fillId="2" borderId="0" xfId="0" applyNumberFormat="1" applyFont="1" applyFill="1" applyBorder="1" applyAlignment="1">
      <alignment horizontal="left" vertical="top"/>
    </xf>
    <xf numFmtId="165" fontId="2" fillId="2" borderId="6" xfId="0" applyNumberFormat="1" applyFont="1" applyFill="1" applyBorder="1" applyAlignment="1">
      <alignment horizontal="left" vertical="top"/>
    </xf>
    <xf numFmtId="165" fontId="2" fillId="2" borderId="10" xfId="0" applyNumberFormat="1" applyFont="1" applyFill="1" applyBorder="1" applyAlignment="1">
      <alignment horizontal="left" vertical="top"/>
    </xf>
    <xf numFmtId="164" fontId="2" fillId="2" borderId="3" xfId="0" applyNumberFormat="1" applyFont="1" applyFill="1" applyBorder="1" applyAlignment="1">
      <alignment horizontal="left" vertical="top"/>
    </xf>
    <xf numFmtId="164" fontId="2" fillId="2" borderId="1" xfId="0" applyNumberFormat="1" applyFont="1" applyFill="1" applyBorder="1" applyAlignment="1">
      <alignment horizontal="left" vertical="top"/>
    </xf>
    <xf numFmtId="164" fontId="2" fillId="2" borderId="4" xfId="0" applyNumberFormat="1" applyFont="1" applyFill="1" applyBorder="1" applyAlignment="1">
      <alignment horizontal="left" vertical="top"/>
    </xf>
    <xf numFmtId="164" fontId="2" fillId="2" borderId="12" xfId="0" applyNumberFormat="1" applyFont="1" applyFill="1" applyBorder="1" applyAlignment="1">
      <alignment horizontal="left" vertical="top"/>
    </xf>
    <xf numFmtId="164" fontId="2" fillId="2" borderId="7" xfId="0" applyNumberFormat="1" applyFont="1" applyFill="1" applyBorder="1" applyAlignment="1">
      <alignment horizontal="left" vertical="top"/>
    </xf>
    <xf numFmtId="164" fontId="2" fillId="2" borderId="2" xfId="0" applyNumberFormat="1" applyFont="1" applyFill="1" applyBorder="1" applyAlignment="1">
      <alignment horizontal="left" vertical="top"/>
    </xf>
    <xf numFmtId="164" fontId="2" fillId="2" borderId="8" xfId="0" applyNumberFormat="1" applyFont="1" applyFill="1" applyBorder="1" applyAlignment="1">
      <alignment horizontal="left" vertical="top"/>
    </xf>
    <xf numFmtId="164" fontId="6" fillId="2" borderId="7" xfId="0" applyNumberFormat="1" applyFont="1" applyFill="1" applyBorder="1" applyAlignment="1">
      <alignment horizontal="left" vertical="top"/>
    </xf>
    <xf numFmtId="164" fontId="2" fillId="2" borderId="14" xfId="0" applyNumberFormat="1" applyFont="1" applyFill="1" applyBorder="1" applyAlignment="1">
      <alignment horizontal="left" vertical="top"/>
    </xf>
    <xf numFmtId="0" fontId="1" fillId="2" borderId="9" xfId="0" applyFont="1" applyFill="1" applyBorder="1" applyAlignment="1">
      <alignment horizontal="right" vertical="top" wrapText="1"/>
    </xf>
    <xf numFmtId="1" fontId="2" fillId="2" borderId="5" xfId="0" applyNumberFormat="1" applyFont="1" applyFill="1" applyBorder="1" applyAlignment="1">
      <alignment horizontal="left" vertical="top"/>
    </xf>
    <xf numFmtId="1" fontId="2" fillId="2" borderId="6" xfId="0" applyNumberFormat="1" applyFont="1" applyFill="1" applyBorder="1" applyAlignment="1">
      <alignment horizontal="left" vertical="top"/>
    </xf>
    <xf numFmtId="1" fontId="2" fillId="2" borderId="10" xfId="0" applyNumberFormat="1" applyFont="1" applyFill="1" applyBorder="1" applyAlignment="1">
      <alignment horizontal="left" vertical="top"/>
    </xf>
    <xf numFmtId="0" fontId="1" fillId="2" borderId="13" xfId="0" applyFont="1" applyFill="1" applyBorder="1" applyAlignment="1">
      <alignment horizontal="right" vertical="top" wrapText="1"/>
    </xf>
    <xf numFmtId="164" fontId="7" fillId="2" borderId="8" xfId="0" applyNumberFormat="1" applyFont="1" applyFill="1" applyBorder="1" applyAlignment="1">
      <alignment horizontal="left" vertical="top"/>
    </xf>
    <xf numFmtId="164" fontId="7" fillId="2" borderId="7" xfId="0" applyNumberFormat="1" applyFont="1" applyFill="1" applyBorder="1" applyAlignment="1">
      <alignment horizontal="left" vertical="top"/>
    </xf>
    <xf numFmtId="164" fontId="7" fillId="2" borderId="2" xfId="0" applyNumberFormat="1" applyFont="1" applyFill="1" applyBorder="1" applyAlignment="1">
      <alignment horizontal="left" vertical="top"/>
    </xf>
    <xf numFmtId="164" fontId="7" fillId="2" borderId="14" xfId="0" applyNumberFormat="1" applyFont="1" applyFill="1" applyBorder="1" applyAlignment="1">
      <alignment horizontal="left" vertical="top"/>
    </xf>
    <xf numFmtId="0" fontId="1" fillId="2" borderId="15" xfId="0" applyFont="1" applyFill="1" applyBorder="1" applyAlignment="1">
      <alignment horizontal="right" vertical="top"/>
    </xf>
    <xf numFmtId="164" fontId="2" fillId="2" borderId="16" xfId="0" applyNumberFormat="1" applyFont="1" applyFill="1" applyBorder="1" applyAlignment="1">
      <alignment horizontal="left" vertical="top"/>
    </xf>
    <xf numFmtId="164" fontId="2" fillId="2" borderId="17" xfId="0" applyNumberFormat="1" applyFont="1" applyFill="1" applyBorder="1" applyAlignment="1">
      <alignment horizontal="left" vertical="top"/>
    </xf>
    <xf numFmtId="164" fontId="2" fillId="2" borderId="18" xfId="0" applyNumberFormat="1" applyFont="1" applyFill="1" applyBorder="1" applyAlignment="1">
      <alignment horizontal="left" vertical="top"/>
    </xf>
    <xf numFmtId="164" fontId="2" fillId="2" borderId="19" xfId="0" applyNumberFormat="1" applyFont="1" applyFill="1" applyBorder="1" applyAlignment="1">
      <alignment horizontal="left" vertical="top"/>
    </xf>
    <xf numFmtId="0" fontId="1" fillId="4" borderId="5" xfId="0" applyFont="1" applyFill="1" applyBorder="1" applyAlignment="1">
      <alignment horizontal="right" vertical="top"/>
    </xf>
    <xf numFmtId="0" fontId="1" fillId="4" borderId="0" xfId="0" applyFont="1" applyFill="1" applyBorder="1" applyAlignment="1">
      <alignment horizontal="right" vertical="top"/>
    </xf>
    <xf numFmtId="166" fontId="1" fillId="2" borderId="0" xfId="0" applyNumberFormat="1" applyFont="1" applyFill="1" applyBorder="1" applyAlignment="1">
      <alignment horizontal="left" vertical="top"/>
    </xf>
    <xf numFmtId="166" fontId="1" fillId="2" borderId="6" xfId="0" applyNumberFormat="1" applyFont="1" applyFill="1" applyBorder="1" applyAlignment="1">
      <alignment horizontal="left" vertical="top"/>
    </xf>
    <xf numFmtId="0" fontId="3" fillId="3" borderId="24" xfId="0" applyFont="1" applyFill="1" applyBorder="1" applyAlignment="1">
      <alignment horizontal="left" vertical="top"/>
    </xf>
    <xf numFmtId="0" fontId="3" fillId="3" borderId="25" xfId="0" applyFont="1" applyFill="1" applyBorder="1" applyAlignment="1">
      <alignment horizontal="left" vertical="top"/>
    </xf>
    <xf numFmtId="0" fontId="12" fillId="3" borderId="24" xfId="0" applyFont="1" applyFill="1" applyBorder="1" applyAlignment="1">
      <alignment horizontal="left" vertical="top"/>
    </xf>
    <xf numFmtId="0" fontId="12" fillId="3" borderId="25" xfId="0" applyFont="1" applyFill="1" applyBorder="1" applyAlignment="1">
      <alignment horizontal="left" vertical="top"/>
    </xf>
    <xf numFmtId="0" fontId="12" fillId="2" borderId="0" xfId="0" applyFont="1" applyFill="1" applyBorder="1" applyAlignment="1">
      <alignment horizontal="left" vertical="top"/>
    </xf>
    <xf numFmtId="0" fontId="13" fillId="2" borderId="0" xfId="0" applyFont="1" applyFill="1"/>
    <xf numFmtId="0" fontId="13" fillId="0" borderId="0" xfId="0" applyFont="1" applyAlignment="1">
      <alignment horizontal="left" vertical="center" indent="3"/>
    </xf>
    <xf numFmtId="1" fontId="2" fillId="2" borderId="2" xfId="0" applyNumberFormat="1" applyFont="1" applyFill="1" applyBorder="1" applyAlignment="1">
      <alignment horizontal="left" vertical="top"/>
    </xf>
    <xf numFmtId="1" fontId="1" fillId="2" borderId="0" xfId="0" applyNumberFormat="1" applyFont="1" applyFill="1" applyBorder="1" applyAlignment="1">
      <alignment horizontal="left" vertical="top"/>
    </xf>
    <xf numFmtId="1" fontId="2" fillId="2" borderId="0" xfId="1" applyNumberFormat="1" applyFont="1" applyFill="1" applyBorder="1" applyAlignment="1">
      <alignment horizontal="left" vertical="top"/>
    </xf>
    <xf numFmtId="166" fontId="4" fillId="2" borderId="0" xfId="0" applyNumberFormat="1" applyFont="1" applyFill="1" applyBorder="1" applyAlignment="1">
      <alignment horizontal="left" vertical="top"/>
    </xf>
    <xf numFmtId="166" fontId="4" fillId="2" borderId="1" xfId="0" applyNumberFormat="1" applyFont="1" applyFill="1" applyBorder="1" applyAlignment="1">
      <alignment vertical="top"/>
    </xf>
    <xf numFmtId="0" fontId="3" fillId="3" borderId="0" xfId="0" applyFont="1" applyFill="1" applyBorder="1" applyAlignment="1">
      <alignment horizontal="center" vertical="top"/>
    </xf>
    <xf numFmtId="166" fontId="4" fillId="2" borderId="0" xfId="0" applyNumberFormat="1" applyFont="1" applyFill="1" applyBorder="1" applyAlignment="1">
      <alignment vertical="top"/>
    </xf>
    <xf numFmtId="0" fontId="3" fillId="3" borderId="26" xfId="0" applyFont="1" applyFill="1" applyBorder="1" applyAlignment="1">
      <alignment horizontal="left" vertical="top"/>
    </xf>
    <xf numFmtId="0" fontId="3" fillId="3" borderId="27" xfId="0" applyFont="1" applyFill="1" applyBorder="1" applyAlignment="1">
      <alignment horizontal="left" vertical="top"/>
    </xf>
    <xf numFmtId="0" fontId="2" fillId="3" borderId="27" xfId="0" applyFont="1" applyFill="1" applyBorder="1" applyAlignment="1">
      <alignment horizontal="left" vertical="top"/>
    </xf>
    <xf numFmtId="0" fontId="2" fillId="3" borderId="28" xfId="0" applyFont="1" applyFill="1" applyBorder="1" applyAlignment="1">
      <alignment horizontal="left" vertical="top"/>
    </xf>
    <xf numFmtId="0" fontId="4" fillId="2" borderId="29" xfId="0" applyFont="1" applyFill="1" applyBorder="1" applyAlignment="1">
      <alignment horizontal="right" vertical="top"/>
    </xf>
    <xf numFmtId="166" fontId="1" fillId="2" borderId="30" xfId="0" applyNumberFormat="1" applyFont="1" applyFill="1" applyBorder="1" applyAlignment="1">
      <alignment horizontal="left" vertical="top"/>
    </xf>
    <xf numFmtId="0" fontId="3" fillId="3" borderId="29" xfId="0" applyFont="1" applyFill="1" applyBorder="1" applyAlignment="1">
      <alignment vertical="top"/>
    </xf>
    <xf numFmtId="0" fontId="3" fillId="3" borderId="0" xfId="0" applyFont="1" applyFill="1" applyBorder="1" applyAlignment="1">
      <alignment vertical="top"/>
    </xf>
    <xf numFmtId="1" fontId="2" fillId="2" borderId="30" xfId="0" applyNumberFormat="1" applyFont="1" applyFill="1" applyBorder="1" applyAlignment="1">
      <alignment horizontal="left" vertical="top"/>
    </xf>
    <xf numFmtId="0" fontId="3" fillId="3" borderId="30" xfId="0" applyFont="1" applyFill="1" applyBorder="1" applyAlignment="1">
      <alignment horizontal="center" vertical="top"/>
    </xf>
    <xf numFmtId="1" fontId="14" fillId="5" borderId="0" xfId="2" applyNumberFormat="1" applyFont="1" applyBorder="1" applyAlignment="1">
      <alignment horizontal="left" vertical="top"/>
    </xf>
    <xf numFmtId="1" fontId="14" fillId="5" borderId="30" xfId="2" applyNumberFormat="1" applyFont="1" applyBorder="1" applyAlignment="1">
      <alignment horizontal="left" vertical="top"/>
    </xf>
    <xf numFmtId="0" fontId="1" fillId="2" borderId="3" xfId="0" applyFont="1" applyFill="1" applyBorder="1" applyAlignment="1">
      <alignment horizontal="right" vertical="top"/>
    </xf>
    <xf numFmtId="166" fontId="4" fillId="2" borderId="31" xfId="0" applyNumberFormat="1" applyFont="1" applyFill="1" applyBorder="1" applyAlignment="1">
      <alignment vertical="top"/>
    </xf>
    <xf numFmtId="0" fontId="1" fillId="2" borderId="32" xfId="0" applyFont="1" applyFill="1" applyBorder="1" applyAlignment="1">
      <alignment horizontal="right" vertical="top"/>
    </xf>
    <xf numFmtId="166" fontId="4" fillId="2" borderId="4" xfId="0" applyNumberFormat="1" applyFont="1" applyFill="1" applyBorder="1" applyAlignment="1">
      <alignment vertical="top"/>
    </xf>
    <xf numFmtId="166" fontId="1" fillId="2" borderId="5" xfId="0" applyNumberFormat="1" applyFont="1" applyFill="1" applyBorder="1" applyAlignment="1">
      <alignment horizontal="right" vertical="top"/>
    </xf>
    <xf numFmtId="166" fontId="1" fillId="2" borderId="7" xfId="0" applyNumberFormat="1" applyFont="1" applyFill="1" applyBorder="1" applyAlignment="1">
      <alignment horizontal="right" vertical="top"/>
    </xf>
    <xf numFmtId="1" fontId="2" fillId="2" borderId="33" xfId="0" applyNumberFormat="1" applyFont="1" applyFill="1" applyBorder="1" applyAlignment="1">
      <alignment horizontal="left" vertical="top"/>
    </xf>
    <xf numFmtId="165" fontId="14" fillId="5" borderId="0" xfId="2" applyNumberFormat="1" applyFont="1" applyBorder="1" applyAlignment="1">
      <alignment horizontal="left" vertical="top"/>
    </xf>
    <xf numFmtId="1" fontId="15" fillId="2" borderId="0" xfId="4" applyNumberFormat="1" applyFont="1" applyFill="1" applyBorder="1" applyAlignment="1">
      <alignment horizontal="left" vertical="top"/>
    </xf>
    <xf numFmtId="1" fontId="15" fillId="2" borderId="2" xfId="4" applyNumberFormat="1" applyFont="1" applyFill="1" applyBorder="1" applyAlignment="1">
      <alignment horizontal="left" vertical="top"/>
    </xf>
    <xf numFmtId="2" fontId="15" fillId="2" borderId="0" xfId="4" applyNumberFormat="1" applyFont="1" applyFill="1" applyBorder="1" applyAlignment="1">
      <alignment horizontal="left" vertical="top"/>
    </xf>
    <xf numFmtId="2" fontId="15" fillId="2" borderId="2" xfId="4" applyNumberFormat="1" applyFont="1" applyFill="1" applyBorder="1" applyAlignment="1">
      <alignment horizontal="left" vertical="top"/>
    </xf>
    <xf numFmtId="1" fontId="4" fillId="2" borderId="0" xfId="0" applyNumberFormat="1" applyFont="1" applyFill="1" applyBorder="1" applyAlignment="1">
      <alignment vertical="top"/>
    </xf>
    <xf numFmtId="1" fontId="15" fillId="6" borderId="0" xfId="3" applyNumberFormat="1" applyFont="1" applyBorder="1" applyAlignment="1">
      <alignment horizontal="left" vertical="top"/>
    </xf>
    <xf numFmtId="2" fontId="15" fillId="6" borderId="0" xfId="3" applyNumberFormat="1" applyFont="1" applyBorder="1" applyAlignment="1">
      <alignment horizontal="left" vertical="top"/>
    </xf>
    <xf numFmtId="2" fontId="15" fillId="4" borderId="0" xfId="3" applyNumberFormat="1" applyFont="1" applyFill="1" applyBorder="1" applyAlignment="1">
      <alignment horizontal="left" vertical="top"/>
    </xf>
    <xf numFmtId="1" fontId="15" fillId="4" borderId="0" xfId="3" applyNumberFormat="1" applyFont="1" applyFill="1" applyBorder="1" applyAlignment="1">
      <alignment horizontal="left" vertical="top"/>
    </xf>
    <xf numFmtId="1" fontId="15" fillId="6" borderId="6" xfId="3" applyNumberFormat="1" applyFont="1" applyBorder="1" applyAlignment="1">
      <alignment horizontal="left" vertical="top"/>
    </xf>
    <xf numFmtId="1" fontId="15" fillId="4" borderId="6" xfId="3" applyNumberFormat="1" applyFont="1" applyFill="1" applyBorder="1" applyAlignment="1">
      <alignment horizontal="left" vertical="top"/>
    </xf>
    <xf numFmtId="2" fontId="15" fillId="6" borderId="6" xfId="3" applyNumberFormat="1" applyFont="1" applyBorder="1" applyAlignment="1">
      <alignment horizontal="left" vertical="top"/>
    </xf>
    <xf numFmtId="2" fontId="15" fillId="4" borderId="6" xfId="3" applyNumberFormat="1" applyFont="1" applyFill="1" applyBorder="1" applyAlignment="1">
      <alignment horizontal="left" vertical="top"/>
    </xf>
    <xf numFmtId="1" fontId="3" fillId="2" borderId="0" xfId="0" applyNumberFormat="1" applyFont="1" applyFill="1" applyBorder="1" applyAlignment="1">
      <alignment horizontal="left" vertical="top"/>
    </xf>
    <xf numFmtId="0" fontId="1" fillId="2" borderId="34" xfId="0" applyFont="1" applyFill="1" applyBorder="1" applyAlignment="1">
      <alignment horizontal="right" vertical="top"/>
    </xf>
    <xf numFmtId="0" fontId="2" fillId="2" borderId="35" xfId="0" applyFont="1" applyFill="1" applyBorder="1" applyAlignment="1">
      <alignment horizontal="left" vertical="top"/>
    </xf>
    <xf numFmtId="166" fontId="1" fillId="2" borderId="35" xfId="0" applyNumberFormat="1" applyFont="1" applyFill="1" applyBorder="1" applyAlignment="1">
      <alignment horizontal="left" vertical="top"/>
    </xf>
    <xf numFmtId="166" fontId="1" fillId="2" borderId="36" xfId="0" applyNumberFormat="1" applyFont="1" applyFill="1" applyBorder="1" applyAlignment="1">
      <alignment horizontal="left" vertical="top"/>
    </xf>
    <xf numFmtId="0" fontId="1" fillId="2" borderId="37" xfId="0" applyFont="1" applyFill="1" applyBorder="1" applyAlignment="1">
      <alignment horizontal="right" vertical="top"/>
    </xf>
    <xf numFmtId="1" fontId="15" fillId="2" borderId="38" xfId="4" applyNumberFormat="1" applyFont="1" applyFill="1" applyBorder="1" applyAlignment="1">
      <alignment horizontal="left" vertical="top"/>
    </xf>
    <xf numFmtId="2" fontId="15" fillId="2" borderId="38" xfId="4" applyNumberFormat="1" applyFont="1" applyFill="1" applyBorder="1" applyAlignment="1">
      <alignment horizontal="left" vertical="top"/>
    </xf>
    <xf numFmtId="0" fontId="2" fillId="2" borderId="37" xfId="0" applyFont="1" applyFill="1" applyBorder="1" applyAlignment="1">
      <alignment horizontal="left" vertical="top"/>
    </xf>
    <xf numFmtId="0" fontId="2" fillId="2" borderId="38" xfId="0" applyFont="1" applyFill="1" applyBorder="1" applyAlignment="1">
      <alignment horizontal="left" vertical="top"/>
    </xf>
    <xf numFmtId="166" fontId="1" fillId="2" borderId="38" xfId="0" applyNumberFormat="1" applyFont="1" applyFill="1" applyBorder="1" applyAlignment="1">
      <alignment horizontal="left" vertical="top"/>
    </xf>
    <xf numFmtId="0" fontId="1" fillId="2" borderId="39" xfId="0" applyFont="1" applyFill="1" applyBorder="1" applyAlignment="1">
      <alignment horizontal="right" vertical="top"/>
    </xf>
    <xf numFmtId="0" fontId="2" fillId="2" borderId="40" xfId="0" applyFont="1" applyFill="1" applyBorder="1" applyAlignment="1">
      <alignment horizontal="left" vertical="top"/>
    </xf>
    <xf numFmtId="0" fontId="14" fillId="5" borderId="40" xfId="2" applyFont="1" applyBorder="1" applyAlignment="1">
      <alignment horizontal="left" vertical="top"/>
    </xf>
    <xf numFmtId="1" fontId="15" fillId="6" borderId="40" xfId="3" applyNumberFormat="1" applyFont="1" applyBorder="1" applyAlignment="1">
      <alignment horizontal="left" vertical="top"/>
    </xf>
    <xf numFmtId="1" fontId="15" fillId="6" borderId="41" xfId="3" applyNumberFormat="1" applyFont="1" applyBorder="1" applyAlignment="1">
      <alignment horizontal="left" vertical="top"/>
    </xf>
    <xf numFmtId="165" fontId="15" fillId="6" borderId="0" xfId="3" applyNumberFormat="1" applyFont="1" applyBorder="1" applyAlignment="1">
      <alignment horizontal="left" vertical="top"/>
    </xf>
    <xf numFmtId="165" fontId="15" fillId="4" borderId="0" xfId="3" applyNumberFormat="1" applyFont="1" applyFill="1" applyBorder="1" applyAlignment="1">
      <alignment horizontal="left" vertical="top"/>
    </xf>
    <xf numFmtId="0" fontId="2" fillId="2" borderId="0" xfId="0" applyFont="1" applyFill="1" applyBorder="1" applyAlignment="1">
      <alignment horizontal="left" vertical="top" wrapText="1"/>
    </xf>
    <xf numFmtId="2" fontId="15" fillId="2" borderId="8" xfId="4" applyNumberFormat="1" applyFont="1" applyFill="1" applyBorder="1" applyAlignment="1">
      <alignment horizontal="left" vertical="top"/>
    </xf>
    <xf numFmtId="1" fontId="15" fillId="2" borderId="8" xfId="4" applyNumberFormat="1" applyFont="1" applyFill="1" applyBorder="1" applyAlignment="1">
      <alignment horizontal="left" vertical="top"/>
    </xf>
    <xf numFmtId="0" fontId="4" fillId="2" borderId="1" xfId="0" applyFont="1" applyFill="1" applyBorder="1" applyAlignment="1">
      <alignment horizontal="left" vertical="top"/>
    </xf>
    <xf numFmtId="0" fontId="3" fillId="3" borderId="0" xfId="0" applyFont="1" applyFill="1" applyBorder="1" applyAlignment="1">
      <alignment horizontal="left" vertical="top"/>
    </xf>
    <xf numFmtId="0" fontId="3" fillId="3" borderId="1" xfId="0" applyFont="1" applyFill="1" applyBorder="1" applyAlignment="1">
      <alignment vertical="top" wrapText="1"/>
    </xf>
    <xf numFmtId="0" fontId="3" fillId="3" borderId="4" xfId="0" applyFont="1" applyFill="1" applyBorder="1" applyAlignment="1">
      <alignment vertical="top" wrapText="1"/>
    </xf>
    <xf numFmtId="0" fontId="3" fillId="3" borderId="42" xfId="0" applyFont="1" applyFill="1" applyBorder="1" applyAlignment="1">
      <alignment horizontal="left" vertical="top"/>
    </xf>
    <xf numFmtId="0" fontId="2" fillId="3" borderId="43" xfId="0" applyFont="1" applyFill="1" applyBorder="1" applyAlignment="1">
      <alignment horizontal="left" vertical="top"/>
    </xf>
    <xf numFmtId="0" fontId="3" fillId="3" borderId="5" xfId="0" applyFont="1" applyFill="1" applyBorder="1" applyAlignment="1">
      <alignment vertical="top"/>
    </xf>
    <xf numFmtId="0" fontId="3" fillId="3" borderId="6" xfId="0" applyFont="1" applyFill="1" applyBorder="1" applyAlignment="1">
      <alignment vertical="top"/>
    </xf>
    <xf numFmtId="0" fontId="5" fillId="2" borderId="5" xfId="0" applyFont="1" applyFill="1" applyBorder="1" applyAlignment="1">
      <alignment horizontal="left" vertical="top"/>
    </xf>
    <xf numFmtId="1" fontId="14" fillId="5" borderId="2" xfId="2" applyNumberFormat="1" applyFont="1" applyBorder="1" applyAlignment="1">
      <alignment horizontal="left" vertical="top"/>
    </xf>
    <xf numFmtId="1" fontId="14" fillId="5" borderId="33" xfId="2" applyNumberFormat="1" applyFont="1" applyBorder="1" applyAlignment="1">
      <alignment horizontal="left" vertical="top"/>
    </xf>
    <xf numFmtId="0" fontId="1" fillId="2" borderId="0" xfId="0" applyFont="1" applyFill="1" applyBorder="1" applyAlignment="1">
      <alignment vertical="top" wrapText="1"/>
    </xf>
    <xf numFmtId="0" fontId="1" fillId="2" borderId="0" xfId="0" applyFont="1" applyFill="1" applyAlignment="1">
      <alignment vertical="top" wrapText="1"/>
    </xf>
    <xf numFmtId="0" fontId="1" fillId="2" borderId="7" xfId="0" applyFont="1" applyFill="1" applyBorder="1" applyAlignment="1">
      <alignment horizontal="right" vertical="top"/>
    </xf>
    <xf numFmtId="2" fontId="15" fillId="6" borderId="2" xfId="3" applyNumberFormat="1" applyFont="1" applyBorder="1" applyAlignment="1">
      <alignment horizontal="left" vertical="top"/>
    </xf>
    <xf numFmtId="2" fontId="15" fillId="6" borderId="8" xfId="3" applyNumberFormat="1" applyFont="1" applyBorder="1" applyAlignment="1">
      <alignment horizontal="left" vertical="top"/>
    </xf>
    <xf numFmtId="0" fontId="2" fillId="2" borderId="0" xfId="0" applyFont="1" applyFill="1" applyAlignment="1">
      <alignment horizontal="left" vertical="top"/>
    </xf>
    <xf numFmtId="0" fontId="3" fillId="3" borderId="44" xfId="0" applyFont="1" applyFill="1" applyBorder="1" applyAlignment="1">
      <alignment horizontal="left" vertical="top"/>
    </xf>
    <xf numFmtId="0" fontId="3" fillId="3" borderId="45" xfId="0" applyFont="1" applyFill="1" applyBorder="1" applyAlignment="1">
      <alignment horizontal="left" vertical="top"/>
    </xf>
    <xf numFmtId="0" fontId="3" fillId="3" borderId="46" xfId="0" applyFont="1" applyFill="1" applyBorder="1" applyAlignment="1">
      <alignment horizontal="left" vertical="top"/>
    </xf>
    <xf numFmtId="0" fontId="2" fillId="2" borderId="17" xfId="0" applyFont="1" applyFill="1" applyBorder="1" applyAlignment="1">
      <alignment horizontal="left" vertical="top"/>
    </xf>
    <xf numFmtId="0" fontId="2" fillId="2" borderId="19" xfId="0" applyFont="1" applyFill="1" applyBorder="1" applyAlignment="1">
      <alignment horizontal="left" vertical="top"/>
    </xf>
    <xf numFmtId="0" fontId="2" fillId="2" borderId="9" xfId="0" applyFont="1" applyFill="1" applyBorder="1" applyAlignment="1">
      <alignment horizontal="left" vertical="top"/>
    </xf>
    <xf numFmtId="0" fontId="2" fillId="2" borderId="0" xfId="0" applyFont="1" applyFill="1" applyBorder="1" applyAlignment="1">
      <alignment horizontal="left" vertical="top"/>
    </xf>
    <xf numFmtId="0" fontId="2" fillId="2" borderId="10" xfId="0" applyFont="1" applyFill="1" applyBorder="1" applyAlignment="1">
      <alignment horizontal="left" vertical="top"/>
    </xf>
    <xf numFmtId="0" fontId="2" fillId="2" borderId="44" xfId="0" applyFont="1" applyFill="1" applyBorder="1" applyAlignment="1">
      <alignment horizontal="left" vertical="top"/>
    </xf>
    <xf numFmtId="0" fontId="2" fillId="2" borderId="45" xfId="0" applyFont="1" applyFill="1" applyBorder="1" applyAlignment="1">
      <alignment horizontal="left" vertical="top"/>
    </xf>
    <xf numFmtId="0" fontId="2" fillId="2" borderId="46" xfId="0" applyFont="1" applyFill="1" applyBorder="1" applyAlignment="1">
      <alignment horizontal="left" vertical="top"/>
    </xf>
    <xf numFmtId="0" fontId="16" fillId="2" borderId="9" xfId="0" applyFont="1" applyFill="1" applyBorder="1" applyAlignment="1">
      <alignment vertical="center"/>
    </xf>
    <xf numFmtId="0" fontId="16" fillId="2" borderId="0" xfId="0" applyFont="1" applyFill="1" applyBorder="1" applyAlignment="1">
      <alignment vertical="center"/>
    </xf>
    <xf numFmtId="0" fontId="16" fillId="2" borderId="10" xfId="0" applyFont="1" applyFill="1" applyBorder="1" applyAlignment="1">
      <alignment vertical="center"/>
    </xf>
    <xf numFmtId="0" fontId="18" fillId="2" borderId="9" xfId="0" applyFont="1" applyFill="1" applyBorder="1" applyAlignment="1">
      <alignment vertical="center"/>
    </xf>
    <xf numFmtId="0" fontId="18" fillId="2" borderId="15" xfId="0" applyFont="1" applyFill="1" applyBorder="1" applyAlignment="1">
      <alignment vertical="center"/>
    </xf>
    <xf numFmtId="0" fontId="2" fillId="2" borderId="9" xfId="0" applyFont="1" applyFill="1" applyBorder="1" applyAlignment="1">
      <alignment horizontal="left" vertical="top"/>
    </xf>
    <xf numFmtId="0" fontId="2" fillId="2" borderId="0" xfId="0" applyFont="1" applyFill="1" applyBorder="1" applyAlignment="1">
      <alignment horizontal="left" vertical="top"/>
    </xf>
    <xf numFmtId="0" fontId="2" fillId="2" borderId="10" xfId="0" applyFont="1" applyFill="1" applyBorder="1" applyAlignment="1">
      <alignment horizontal="left" vertical="top"/>
    </xf>
    <xf numFmtId="166" fontId="4" fillId="2" borderId="3" xfId="0" applyNumberFormat="1" applyFont="1" applyFill="1" applyBorder="1" applyAlignment="1">
      <alignment horizontal="center" vertical="top"/>
    </xf>
    <xf numFmtId="166" fontId="4" fillId="2" borderId="1" xfId="0" applyNumberFormat="1" applyFont="1" applyFill="1" applyBorder="1" applyAlignment="1">
      <alignment horizontal="center" vertical="top"/>
    </xf>
    <xf numFmtId="166" fontId="4" fillId="2" borderId="4" xfId="0" applyNumberFormat="1" applyFont="1" applyFill="1" applyBorder="1" applyAlignment="1">
      <alignment horizontal="center" vertical="top"/>
    </xf>
    <xf numFmtId="166" fontId="4" fillId="2" borderId="22" xfId="0" applyNumberFormat="1" applyFont="1" applyFill="1" applyBorder="1" applyAlignment="1">
      <alignment horizontal="center" vertical="top"/>
    </xf>
    <xf numFmtId="0" fontId="3" fillId="3" borderId="23" xfId="0" applyFont="1" applyFill="1" applyBorder="1" applyAlignment="1">
      <alignment horizontal="left" vertical="top" wrapText="1"/>
    </xf>
    <xf numFmtId="0" fontId="3" fillId="3" borderId="24" xfId="0" applyFont="1" applyFill="1" applyBorder="1" applyAlignment="1">
      <alignment horizontal="left" vertical="top" wrapText="1"/>
    </xf>
    <xf numFmtId="166" fontId="4" fillId="2" borderId="5" xfId="0" applyNumberFormat="1" applyFont="1" applyFill="1" applyBorder="1" applyAlignment="1">
      <alignment horizontal="center" vertical="top"/>
    </xf>
    <xf numFmtId="166" fontId="4" fillId="2" borderId="0" xfId="0" applyNumberFormat="1" applyFont="1" applyFill="1" applyBorder="1" applyAlignment="1">
      <alignment horizontal="center" vertical="top"/>
    </xf>
    <xf numFmtId="166" fontId="4" fillId="2" borderId="6" xfId="0" applyNumberFormat="1" applyFont="1" applyFill="1" applyBorder="1" applyAlignment="1">
      <alignment horizontal="center" vertical="top"/>
    </xf>
    <xf numFmtId="166" fontId="4" fillId="2" borderId="10" xfId="0" applyNumberFormat="1" applyFont="1" applyFill="1" applyBorder="1" applyAlignment="1">
      <alignment horizontal="center" vertical="top"/>
    </xf>
    <xf numFmtId="0" fontId="1" fillId="2" borderId="0" xfId="0" applyFont="1" applyFill="1" applyBorder="1" applyAlignment="1">
      <alignment horizontal="left" vertical="top" wrapText="1"/>
    </xf>
    <xf numFmtId="0" fontId="1" fillId="2" borderId="0" xfId="0" applyFont="1" applyFill="1" applyAlignment="1">
      <alignment horizontal="left" vertical="top" wrapText="1"/>
    </xf>
    <xf numFmtId="0" fontId="3" fillId="3" borderId="3" xfId="0" applyFont="1" applyFill="1" applyBorder="1" applyAlignment="1">
      <alignment horizontal="left" vertical="top" wrapText="1"/>
    </xf>
    <xf numFmtId="0" fontId="3" fillId="3" borderId="1" xfId="0" applyFont="1" applyFill="1" applyBorder="1" applyAlignment="1">
      <alignment horizontal="left" vertical="top" wrapText="1"/>
    </xf>
    <xf numFmtId="0" fontId="12" fillId="3" borderId="23" xfId="0" applyFont="1" applyFill="1" applyBorder="1" applyAlignment="1">
      <alignment horizontal="left" vertical="top" wrapText="1"/>
    </xf>
    <xf numFmtId="0" fontId="12" fillId="3" borderId="24" xfId="0" applyFont="1" applyFill="1" applyBorder="1" applyAlignment="1">
      <alignment horizontal="left" vertical="top" wrapText="1"/>
    </xf>
  </cellXfs>
  <cellStyles count="5">
    <cellStyle name="Calculation" xfId="3" builtinId="22"/>
    <cellStyle name="Input" xfId="2" builtinId="20"/>
    <cellStyle name="Linked Cell" xfId="4" builtinId="24"/>
    <cellStyle name="Normal" xfId="0" builtinId="0"/>
    <cellStyle name="Percent" xfId="1" builtinId="5"/>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2"/>
          <c:order val="0"/>
          <c:tx>
            <c:strRef>
              <c:f>'2) Data from simulations'!$N$5</c:f>
              <c:strCache>
                <c:ptCount val="1"/>
                <c:pt idx="0">
                  <c:v>Scenario - TEC per distance (MJ/km)</c:v>
                </c:pt>
              </c:strCache>
            </c:strRef>
          </c:tx>
          <c:spPr>
            <a:solidFill>
              <a:schemeClr val="tx1">
                <a:alpha val="20000"/>
              </a:schemeClr>
            </a:solidFill>
            <a:ln w="12700">
              <a:solidFill>
                <a:schemeClr val="tx1"/>
              </a:solidFill>
            </a:ln>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errBars>
            <c:errBarType val="both"/>
            <c:errValType val="cust"/>
            <c:noEndCap val="0"/>
            <c:plus>
              <c:numRef>
                <c:f>'2) Data from simulations'!$X$18:$AE$18</c:f>
                <c:numCache>
                  <c:formatCode>General</c:formatCode>
                  <c:ptCount val="8"/>
                  <c:pt idx="0">
                    <c:v>0.39764963472854475</c:v>
                  </c:pt>
                  <c:pt idx="1">
                    <c:v>0.27840814218199483</c:v>
                  </c:pt>
                  <c:pt idx="2">
                    <c:v>0.57321568297862413</c:v>
                  </c:pt>
                  <c:pt idx="3">
                    <c:v>1.1979088458104918</c:v>
                  </c:pt>
                  <c:pt idx="4">
                    <c:v>0.95026041098370229</c:v>
                  </c:pt>
                  <c:pt idx="5">
                    <c:v>0.35443026963294599</c:v>
                  </c:pt>
                  <c:pt idx="6">
                    <c:v>0.37080622739975411</c:v>
                  </c:pt>
                  <c:pt idx="7">
                    <c:v>0.34458261394723877</c:v>
                  </c:pt>
                </c:numCache>
              </c:numRef>
            </c:plus>
            <c:minus>
              <c:numRef>
                <c:f>'2) Data from simulations'!$X$19:$AE$19</c:f>
                <c:numCache>
                  <c:formatCode>General</c:formatCode>
                  <c:ptCount val="8"/>
                  <c:pt idx="0">
                    <c:v>0.47049043080949104</c:v>
                  </c:pt>
                  <c:pt idx="1">
                    <c:v>0.49799988632560499</c:v>
                  </c:pt>
                  <c:pt idx="2">
                    <c:v>0.84194020653856683</c:v>
                  </c:pt>
                  <c:pt idx="3">
                    <c:v>0.9710769179473715</c:v>
                  </c:pt>
                  <c:pt idx="4">
                    <c:v>0.99504710469853208</c:v>
                  </c:pt>
                  <c:pt idx="5">
                    <c:v>0.74708908303998811</c:v>
                  </c:pt>
                  <c:pt idx="6">
                    <c:v>0.75219026564991864</c:v>
                  </c:pt>
                  <c:pt idx="7">
                    <c:v>0.7442976613570309</c:v>
                  </c:pt>
                </c:numCache>
              </c:numRef>
            </c:minus>
            <c:spPr>
              <a:noFill/>
              <a:ln w="9525">
                <a:solidFill>
                  <a:schemeClr val="tx2">
                    <a:lumMod val="75000"/>
                  </a:schemeClr>
                </a:solidFill>
                <a:round/>
              </a:ln>
              <a:effectLst/>
            </c:spPr>
          </c:errBars>
          <c:cat>
            <c:strRef>
              <c:f>'2) Data from simulations'!$X$6:$AE$6</c:f>
              <c:strCache>
                <c:ptCount val="8"/>
                <c:pt idx="0">
                  <c:v>BAU</c:v>
                </c:pt>
                <c:pt idx="1">
                  <c:v>HYB</c:v>
                </c:pt>
                <c:pt idx="2">
                  <c:v>PLUG</c:v>
                </c:pt>
                <c:pt idx="3">
                  <c:v>PLUG-A</c:v>
                </c:pt>
                <c:pt idx="4">
                  <c:v>PLUG-B</c:v>
                </c:pt>
                <c:pt idx="5">
                  <c:v>PLUG-C</c:v>
                </c:pt>
                <c:pt idx="6">
                  <c:v>PLUG-D</c:v>
                </c:pt>
                <c:pt idx="7">
                  <c:v>PLUG-E</c:v>
                </c:pt>
              </c:strCache>
            </c:strRef>
          </c:cat>
          <c:val>
            <c:numRef>
              <c:f>'2) Data from simulations'!$X$8:$AE$8</c:f>
              <c:numCache>
                <c:formatCode>0.00</c:formatCode>
                <c:ptCount val="8"/>
                <c:pt idx="0">
                  <c:v>38.089646782209563</c:v>
                </c:pt>
                <c:pt idx="1">
                  <c:v>31.499442020684455</c:v>
                </c:pt>
                <c:pt idx="2">
                  <c:v>27.820236084437855</c:v>
                </c:pt>
                <c:pt idx="3">
                  <c:v>27.649480955923575</c:v>
                </c:pt>
                <c:pt idx="4">
                  <c:v>27.672609897632075</c:v>
                </c:pt>
                <c:pt idx="5">
                  <c:v>27.8762802860204</c:v>
                </c:pt>
                <c:pt idx="6">
                  <c:v>27.956732988880301</c:v>
                </c:pt>
                <c:pt idx="7">
                  <c:v>27.946076293732947</c:v>
                </c:pt>
              </c:numCache>
            </c:numRef>
          </c:val>
          <c:extLst xmlns:c16r2="http://schemas.microsoft.com/office/drawing/2015/06/chart">
            <c:ext xmlns:c16="http://schemas.microsoft.com/office/drawing/2014/chart" uri="{C3380CC4-5D6E-409C-BE32-E72D297353CC}">
              <c16:uniqueId val="{00000006-6F7C-4DE6-8249-B3C584642B69}"/>
            </c:ext>
          </c:extLst>
        </c:ser>
        <c:dLbls>
          <c:showLegendKey val="0"/>
          <c:showVal val="0"/>
          <c:showCatName val="0"/>
          <c:showSerName val="0"/>
          <c:showPercent val="0"/>
          <c:showBubbleSize val="0"/>
        </c:dLbls>
        <c:gapWidth val="80"/>
        <c:axId val="295999536"/>
        <c:axId val="295997576"/>
      </c:barChart>
      <c:barChart>
        <c:barDir val="bar"/>
        <c:grouping val="clustered"/>
        <c:varyColors val="0"/>
        <c:ser>
          <c:idx val="0"/>
          <c:order val="1"/>
          <c:tx>
            <c:strRef>
              <c:f>'2) Data from simulations'!$N$23</c:f>
              <c:strCache>
                <c:ptCount val="1"/>
                <c:pt idx="0">
                  <c:v>Scenario - TES compared to BAU scenario (%)</c:v>
                </c:pt>
              </c:strCache>
            </c:strRef>
          </c:tx>
          <c:spPr>
            <a:solidFill>
              <a:srgbClr val="0070C0">
                <a:alpha val="20000"/>
              </a:srgbClr>
            </a:solidFill>
            <a:ln w="12700">
              <a:solidFill>
                <a:srgbClr val="0070C0"/>
              </a:solidFill>
            </a:ln>
            <a:effectLst/>
          </c:spPr>
          <c:invertIfNegative val="0"/>
          <c:dLbls>
            <c:dLbl>
              <c:idx val="7"/>
              <c:layout>
                <c:manualLayout>
                  <c:x val="-2.9751539505515359E-2"/>
                  <c:y val="5.81330945756787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6F7C-4DE6-8249-B3C584642B69}"/>
                </c:ex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800" b="0" i="0" u="none" strike="noStrike" kern="1200" baseline="0">
                    <a:solidFill>
                      <a:srgbClr val="0070C0"/>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errBars>
            <c:errBarType val="both"/>
            <c:errValType val="cust"/>
            <c:noEndCap val="0"/>
            <c:plus>
              <c:numRef>
                <c:f>'2) Data from simulations'!$X$78:$AE$78</c:f>
                <c:numCache>
                  <c:formatCode>General</c:formatCode>
                  <c:ptCount val="8"/>
                  <c:pt idx="0">
                    <c:v>1.9454464558544267</c:v>
                  </c:pt>
                  <c:pt idx="1">
                    <c:v>1.8404086501983912</c:v>
                  </c:pt>
                  <c:pt idx="2">
                    <c:v>1.9642056691973018</c:v>
                  </c:pt>
                  <c:pt idx="3">
                    <c:v>2.2435197057778993</c:v>
                  </c:pt>
                  <c:pt idx="4">
                    <c:v>2.2086342779264889</c:v>
                  </c:pt>
                  <c:pt idx="5">
                    <c:v>2.0404429517909044</c:v>
                  </c:pt>
                  <c:pt idx="6">
                    <c:v>0.28929756988834043</c:v>
                  </c:pt>
                  <c:pt idx="7">
                    <c:v>0</c:v>
                  </c:pt>
                </c:numCache>
              </c:numRef>
            </c:plus>
            <c:minus>
              <c:numRef>
                <c:f>'2) Data from simulations'!$X$79:$AE$79</c:f>
                <c:numCache>
                  <c:formatCode>General</c:formatCode>
                  <c:ptCount val="8"/>
                  <c:pt idx="0">
                    <c:v>0.93116533339919982</c:v>
                  </c:pt>
                  <c:pt idx="1">
                    <c:v>0.89218720297271403</c:v>
                  </c:pt>
                  <c:pt idx="2">
                    <c:v>0.98552066933292082</c:v>
                  </c:pt>
                  <c:pt idx="3">
                    <c:v>2.6593981857508915</c:v>
                  </c:pt>
                  <c:pt idx="4">
                    <c:v>3.3106995748313111</c:v>
                  </c:pt>
                  <c:pt idx="5">
                    <c:v>1.6679274328992584</c:v>
                  </c:pt>
                  <c:pt idx="6">
                    <c:v>0.21734486774504447</c:v>
                  </c:pt>
                  <c:pt idx="7">
                    <c:v>0</c:v>
                  </c:pt>
                </c:numCache>
              </c:numRef>
            </c:minus>
            <c:spPr>
              <a:noFill/>
              <a:ln w="9525">
                <a:solidFill>
                  <a:schemeClr val="tx2">
                    <a:lumMod val="75000"/>
                  </a:schemeClr>
                </a:solidFill>
                <a:round/>
              </a:ln>
              <a:effectLst/>
            </c:spPr>
          </c:errBars>
          <c:cat>
            <c:numRef>
              <c:f>'2) Data from simulations'!$C$78:$J$78</c:f>
              <c:numCache>
                <c:formatCode>General</c:formatCode>
                <c:ptCount val="8"/>
              </c:numCache>
            </c:numRef>
          </c:cat>
          <c:val>
            <c:numRef>
              <c:f>'2) Data from simulations'!$X$77:$AE$77</c:f>
              <c:numCache>
                <c:formatCode>0</c:formatCode>
                <c:ptCount val="8"/>
                <c:pt idx="0">
                  <c:v>26.630052601888444</c:v>
                </c:pt>
                <c:pt idx="1">
                  <c:v>26.602215225581645</c:v>
                </c:pt>
                <c:pt idx="2">
                  <c:v>26.813286234162096</c:v>
                </c:pt>
                <c:pt idx="3">
                  <c:v>27.348432177043676</c:v>
                </c:pt>
                <c:pt idx="4">
                  <c:v>27.408989879966462</c:v>
                </c:pt>
                <c:pt idx="5">
                  <c:v>26.960595223728451</c:v>
                </c:pt>
                <c:pt idx="6">
                  <c:v>17.302043807428142</c:v>
                </c:pt>
                <c:pt idx="7">
                  <c:v>0</c:v>
                </c:pt>
              </c:numCache>
            </c:numRef>
          </c:val>
          <c:extLst xmlns:c16r2="http://schemas.microsoft.com/office/drawing/2015/06/chart">
            <c:ext xmlns:c16="http://schemas.microsoft.com/office/drawing/2014/chart" uri="{C3380CC4-5D6E-409C-BE32-E72D297353CC}">
              <c16:uniqueId val="{0000000F-6F7C-4DE6-8249-B3C584642B69}"/>
            </c:ext>
          </c:extLst>
        </c:ser>
        <c:dLbls>
          <c:showLegendKey val="0"/>
          <c:showVal val="0"/>
          <c:showCatName val="0"/>
          <c:showSerName val="0"/>
          <c:showPercent val="0"/>
          <c:showBubbleSize val="0"/>
        </c:dLbls>
        <c:gapWidth val="80"/>
        <c:axId val="357623160"/>
        <c:axId val="357627080"/>
      </c:barChart>
      <c:catAx>
        <c:axId val="295999536"/>
        <c:scaling>
          <c:orientation val="maxMin"/>
        </c:scaling>
        <c:delete val="0"/>
        <c:axPos val="l"/>
        <c:majorGridlines>
          <c:spPr>
            <a:ln w="9525" cap="flat" cmpd="sng" algn="ctr">
              <a:solidFill>
                <a:schemeClr val="bg1">
                  <a:lumMod val="75000"/>
                </a:schemeClr>
              </a:solidFill>
              <a:round/>
            </a:ln>
            <a:effectLst/>
          </c:spPr>
        </c:majorGridlines>
        <c:title>
          <c:tx>
            <c:rich>
              <a:bodyPr rot="-5400000" spcFirstLastPara="1" vertOverflow="ellipsis" vert="horz" wrap="square" anchor="ctr" anchorCtr="1"/>
              <a:lstStyle/>
              <a:p>
                <a:pPr>
                  <a:defRPr sz="800" b="1" i="0" u="none" strike="noStrike" kern="1200" baseline="0">
                    <a:solidFill>
                      <a:sysClr val="windowText" lastClr="000000"/>
                    </a:solidFill>
                    <a:latin typeface="+mn-lt"/>
                    <a:ea typeface="+mn-ea"/>
                    <a:cs typeface="+mn-cs"/>
                  </a:defRPr>
                </a:pPr>
                <a:r>
                  <a:rPr lang="en-GB"/>
                  <a:t>Scenario</a:t>
                </a:r>
              </a:p>
            </c:rich>
          </c:tx>
          <c:overlay val="0"/>
          <c:spPr>
            <a:noFill/>
            <a:ln>
              <a:noFill/>
            </a:ln>
            <a:effectLst/>
          </c:spPr>
          <c:txPr>
            <a:bodyPr rot="-5400000" spcFirstLastPara="1" vertOverflow="ellipsis" vert="horz" wrap="square" anchor="ctr" anchorCtr="1"/>
            <a:lstStyle/>
            <a:p>
              <a:pPr>
                <a:defRPr sz="8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en-US"/>
          </a:p>
        </c:txPr>
        <c:crossAx val="295997576"/>
        <c:crosses val="autoZero"/>
        <c:auto val="1"/>
        <c:lblAlgn val="ctr"/>
        <c:lblOffset val="100"/>
        <c:noMultiLvlLbl val="0"/>
      </c:catAx>
      <c:valAx>
        <c:axId val="295997576"/>
        <c:scaling>
          <c:orientation val="minMax"/>
          <c:max val="50"/>
        </c:scaling>
        <c:delete val="0"/>
        <c:axPos val="t"/>
        <c:majorGridlines>
          <c:spPr>
            <a:ln w="9525" cap="flat" cmpd="sng" algn="ctr">
              <a:solidFill>
                <a:schemeClr val="bg1">
                  <a:lumMod val="75000"/>
                </a:schemeClr>
              </a:solidFill>
              <a:round/>
            </a:ln>
            <a:effectLst/>
          </c:spPr>
        </c:majorGridlines>
        <c:title>
          <c:tx>
            <c:rich>
              <a:bodyPr rot="0" spcFirstLastPara="1" vertOverflow="ellipsis" vert="horz" wrap="square" anchor="ctr" anchorCtr="1"/>
              <a:lstStyle/>
              <a:p>
                <a:pPr>
                  <a:defRPr sz="800" b="1" i="0" u="none" strike="noStrike" kern="1200" baseline="0">
                    <a:solidFill>
                      <a:sysClr val="windowText" lastClr="000000"/>
                    </a:solidFill>
                    <a:latin typeface="+mn-lt"/>
                    <a:ea typeface="+mn-ea"/>
                    <a:cs typeface="+mn-cs"/>
                  </a:defRPr>
                </a:pPr>
                <a:r>
                  <a:rPr lang="en-GB"/>
                  <a:t>TEC per distance (MJ/km)</a:t>
                </a:r>
              </a:p>
            </c:rich>
          </c:tx>
          <c:overlay val="0"/>
          <c:spPr>
            <a:noFill/>
            <a:ln>
              <a:noFill/>
            </a:ln>
            <a:effectLst/>
          </c:spPr>
          <c:txPr>
            <a:bodyPr rot="0" spcFirstLastPara="1" vertOverflow="ellipsis" vert="horz" wrap="square" anchor="ctr" anchorCtr="1"/>
            <a:lstStyle/>
            <a:p>
              <a:pPr>
                <a:defRPr sz="800" b="1" i="0" u="none" strike="noStrike" kern="1200" baseline="0">
                  <a:solidFill>
                    <a:sysClr val="windowText" lastClr="000000"/>
                  </a:solidFill>
                  <a:latin typeface="+mn-lt"/>
                  <a:ea typeface="+mn-ea"/>
                  <a:cs typeface="+mn-cs"/>
                </a:defRPr>
              </a:pPr>
              <a:endParaRPr lang="en-US"/>
            </a:p>
          </c:txPr>
        </c:title>
        <c:numFmt formatCode="0" sourceLinked="0"/>
        <c:majorTickMark val="cross"/>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en-US"/>
          </a:p>
        </c:txPr>
        <c:crossAx val="295999536"/>
        <c:crosses val="autoZero"/>
        <c:crossBetween val="between"/>
        <c:majorUnit val="10"/>
      </c:valAx>
      <c:valAx>
        <c:axId val="357627080"/>
        <c:scaling>
          <c:orientation val="maxMin"/>
          <c:max val="100"/>
        </c:scaling>
        <c:delete val="0"/>
        <c:axPos val="b"/>
        <c:title>
          <c:tx>
            <c:rich>
              <a:bodyPr rot="0" spcFirstLastPara="1" vertOverflow="ellipsis" vert="horz" wrap="square" anchor="ctr" anchorCtr="1"/>
              <a:lstStyle/>
              <a:p>
                <a:pPr>
                  <a:defRPr sz="800" b="1" i="0" u="none" strike="noStrike" kern="1200" baseline="0">
                    <a:solidFill>
                      <a:srgbClr val="0070C0"/>
                    </a:solidFill>
                    <a:latin typeface="+mn-lt"/>
                    <a:ea typeface="+mn-ea"/>
                    <a:cs typeface="+mn-cs"/>
                  </a:defRPr>
                </a:pPr>
                <a:r>
                  <a:rPr lang="en-GB">
                    <a:solidFill>
                      <a:srgbClr val="0070C0"/>
                    </a:solidFill>
                  </a:rPr>
                  <a:t>TES of scenario </a:t>
                </a:r>
                <a:r>
                  <a:rPr lang="en-GB" baseline="0">
                    <a:solidFill>
                      <a:srgbClr val="0070C0"/>
                    </a:solidFill>
                  </a:rPr>
                  <a:t>compared </a:t>
                </a:r>
                <a:r>
                  <a:rPr lang="en-GB">
                    <a:solidFill>
                      <a:srgbClr val="0070C0"/>
                    </a:solidFill>
                  </a:rPr>
                  <a:t>to BAU scenario (%)</a:t>
                </a:r>
              </a:p>
            </c:rich>
          </c:tx>
          <c:overlay val="0"/>
          <c:spPr>
            <a:noFill/>
            <a:ln>
              <a:noFill/>
            </a:ln>
            <a:effectLst/>
          </c:spPr>
          <c:txPr>
            <a:bodyPr rot="0" spcFirstLastPara="1" vertOverflow="ellipsis" vert="horz" wrap="square" anchor="ctr" anchorCtr="1"/>
            <a:lstStyle/>
            <a:p>
              <a:pPr>
                <a:defRPr sz="800" b="1" i="0" u="none" strike="noStrike" kern="1200" baseline="0">
                  <a:solidFill>
                    <a:srgbClr val="0070C0"/>
                  </a:solidFill>
                  <a:latin typeface="+mn-lt"/>
                  <a:ea typeface="+mn-ea"/>
                  <a:cs typeface="+mn-cs"/>
                </a:defRPr>
              </a:pPr>
              <a:endParaRPr lang="en-US"/>
            </a:p>
          </c:txPr>
        </c:title>
        <c:numFmt formatCode="0" sourceLinked="1"/>
        <c:majorTickMark val="cross"/>
        <c:minorTickMark val="none"/>
        <c:tickLblPos val="nextTo"/>
        <c:spPr>
          <a:noFill/>
          <a:ln>
            <a:solidFill>
              <a:srgbClr val="0070C0"/>
            </a:solidFill>
          </a:ln>
          <a:effectLst/>
        </c:spPr>
        <c:txPr>
          <a:bodyPr rot="-60000000" spcFirstLastPara="1" vertOverflow="ellipsis" vert="horz" wrap="square" anchor="ctr" anchorCtr="1"/>
          <a:lstStyle/>
          <a:p>
            <a:pPr>
              <a:defRPr sz="800" b="0" i="0" u="none" strike="noStrike" kern="1200" baseline="0">
                <a:solidFill>
                  <a:srgbClr val="0070C0"/>
                </a:solidFill>
                <a:latin typeface="+mn-lt"/>
                <a:ea typeface="+mn-ea"/>
                <a:cs typeface="+mn-cs"/>
              </a:defRPr>
            </a:pPr>
            <a:endParaRPr lang="en-US"/>
          </a:p>
        </c:txPr>
        <c:crossAx val="357623160"/>
        <c:crosses val="autoZero"/>
        <c:crossBetween val="between"/>
        <c:majorUnit val="20"/>
      </c:valAx>
      <c:catAx>
        <c:axId val="357623160"/>
        <c:scaling>
          <c:orientation val="minMax"/>
        </c:scaling>
        <c:delete val="1"/>
        <c:axPos val="r"/>
        <c:numFmt formatCode="[$-F800]dddd\,\ mmmm\ dd\,\ yyyy" sourceLinked="1"/>
        <c:majorTickMark val="out"/>
        <c:minorTickMark val="none"/>
        <c:tickLblPos val="nextTo"/>
        <c:crossAx val="357627080"/>
        <c:crosses val="autoZero"/>
        <c:auto val="1"/>
        <c:lblAlgn val="ctr"/>
        <c:lblOffset val="100"/>
        <c:noMultiLvlLbl val="0"/>
      </c:cat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800">
          <a:solidFill>
            <a:sysClr val="windowText" lastClr="000000"/>
          </a:solidFill>
          <a:latin typeface="+mn-lt"/>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7"/>
          <c:order val="0"/>
          <c:tx>
            <c:strRef>
              <c:f>'2) Data from simulations'!$X$81</c:f>
              <c:strCache>
                <c:ptCount val="1"/>
                <c:pt idx="0">
                  <c:v>BAU</c:v>
                </c:pt>
              </c:strCache>
            </c:strRef>
          </c:tx>
          <c:spPr>
            <a:ln w="25400" cap="rnd">
              <a:noFill/>
              <a:round/>
            </a:ln>
            <a:effectLst/>
          </c:spPr>
          <c:marker>
            <c:symbol val="circle"/>
            <c:size val="6"/>
            <c:spPr>
              <a:solidFill>
                <a:schemeClr val="tx1"/>
              </a:solidFill>
              <a:ln w="12700">
                <a:noFill/>
                <a:round/>
              </a:ln>
              <a:effectLst/>
            </c:spPr>
          </c:marker>
          <c:dLbls>
            <c:dLbl>
              <c:idx val="0"/>
              <c:layout>
                <c:manualLayout>
                  <c:x val="7.9110954827177598E-3"/>
                  <c:y val="-3.5076225886475659E-2"/>
                </c:manualLayout>
              </c:layout>
              <c:showLegendKey val="0"/>
              <c:showVal val="1"/>
              <c:showCatName val="1"/>
              <c:showSerName val="1"/>
              <c:showPercent val="0"/>
              <c:showBubbleSize val="0"/>
              <c:extLst xmlns:c16r2="http://schemas.microsoft.com/office/drawing/2015/06/chart">
                <c:ext xmlns:c16="http://schemas.microsoft.com/office/drawing/2014/chart" uri="{C3380CC4-5D6E-409C-BE32-E72D297353CC}">
                  <c16:uniqueId val="{00000000-209E-4CC9-90C0-FBC141EB2661}"/>
                </c:ext>
                <c:ext xmlns:c15="http://schemas.microsoft.com/office/drawing/2012/chart" uri="{CE6537A1-D6FC-4f65-9D91-7224C49458BB}">
                  <c15:layout/>
                </c:ext>
              </c:extLst>
            </c:dLbl>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'2) Data from simulations'!$X$62</c:f>
              <c:numCache>
                <c:formatCode>0</c:formatCode>
                <c:ptCount val="1"/>
                <c:pt idx="0">
                  <c:v>0</c:v>
                </c:pt>
              </c:numCache>
            </c:numRef>
          </c:xVal>
          <c:yVal>
            <c:numRef>
              <c:f>'2) Data from simulations'!$X$44</c:f>
              <c:numCache>
                <c:formatCode>0</c:formatCode>
                <c:ptCount val="1"/>
                <c:pt idx="0">
                  <c:v>0</c:v>
                </c:pt>
              </c:numCache>
            </c:numRef>
          </c:yVal>
          <c:smooth val="0"/>
          <c:extLst xmlns:c16r2="http://schemas.microsoft.com/office/drawing/2015/06/chart">
            <c:ext xmlns:c16="http://schemas.microsoft.com/office/drawing/2014/chart" uri="{C3380CC4-5D6E-409C-BE32-E72D297353CC}">
              <c16:uniqueId val="{00000001-209E-4CC9-90C0-FBC141EB2661}"/>
            </c:ext>
          </c:extLst>
        </c:ser>
        <c:ser>
          <c:idx val="0"/>
          <c:order val="1"/>
          <c:tx>
            <c:strRef>
              <c:f>'2) Data from simulations'!$Y$81</c:f>
              <c:strCache>
                <c:ptCount val="1"/>
                <c:pt idx="0">
                  <c:v>HYB</c:v>
                </c:pt>
              </c:strCache>
            </c:strRef>
          </c:tx>
          <c:spPr>
            <a:ln w="25400" cap="rnd">
              <a:noFill/>
              <a:round/>
            </a:ln>
            <a:effectLst/>
          </c:spPr>
          <c:marker>
            <c:symbol val="circle"/>
            <c:size val="6"/>
            <c:spPr>
              <a:solidFill>
                <a:schemeClr val="tx1"/>
              </a:solidFill>
              <a:ln w="12700">
                <a:noFill/>
                <a:round/>
              </a:ln>
              <a:effectLst/>
            </c:spPr>
          </c:marker>
          <c:dLbls>
            <c:dLbl>
              <c:idx val="0"/>
              <c:layout>
                <c:manualLayout>
                  <c:x val="-6.7867726477643414E-2"/>
                  <c:y val="6.5304284712109084E-2"/>
                </c:manualLayout>
              </c:layout>
              <c:showLegendKey val="0"/>
              <c:showVal val="1"/>
              <c:showCatName val="1"/>
              <c:showSerName val="1"/>
              <c:showPercent val="0"/>
              <c:showBubbleSize val="0"/>
              <c:extLst xmlns:c16r2="http://schemas.microsoft.com/office/drawing/2015/06/chart">
                <c:ext xmlns:c16="http://schemas.microsoft.com/office/drawing/2014/chart" uri="{C3380CC4-5D6E-409C-BE32-E72D297353CC}">
                  <c16:uniqueId val="{00000002-209E-4CC9-90C0-FBC141EB2661}"/>
                </c:ext>
                <c:ext xmlns:c15="http://schemas.microsoft.com/office/drawing/2012/chart" uri="{CE6537A1-D6FC-4f65-9D91-7224C49458BB}">
                  <c15:layout/>
                </c:ext>
              </c:extLst>
            </c:dLbl>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'2) Data from simulations'!$Y$62</c:f>
              <c:numCache>
                <c:formatCode>0</c:formatCode>
                <c:ptCount val="1"/>
                <c:pt idx="0">
                  <c:v>14.288038499627801</c:v>
                </c:pt>
              </c:numCache>
            </c:numRef>
          </c:xVal>
          <c:yVal>
            <c:numRef>
              <c:f>'2) Data from simulations'!$Y$44</c:f>
              <c:numCache>
                <c:formatCode>0</c:formatCode>
                <c:ptCount val="1"/>
                <c:pt idx="0">
                  <c:v>20.250187317137851</c:v>
                </c:pt>
              </c:numCache>
            </c:numRef>
          </c:yVal>
          <c:smooth val="0"/>
          <c:extLst xmlns:c16r2="http://schemas.microsoft.com/office/drawing/2015/06/chart">
            <c:ext xmlns:c16="http://schemas.microsoft.com/office/drawing/2014/chart" uri="{C3380CC4-5D6E-409C-BE32-E72D297353CC}">
              <c16:uniqueId val="{00000003-209E-4CC9-90C0-FBC141EB2661}"/>
            </c:ext>
          </c:extLst>
        </c:ser>
        <c:ser>
          <c:idx val="1"/>
          <c:order val="2"/>
          <c:tx>
            <c:strRef>
              <c:f>'2) Data from simulations'!$Z$81</c:f>
              <c:strCache>
                <c:ptCount val="1"/>
                <c:pt idx="0">
                  <c:v>PLUG</c:v>
                </c:pt>
              </c:strCache>
            </c:strRef>
          </c:tx>
          <c:spPr>
            <a:ln w="25400" cap="rnd">
              <a:noFill/>
              <a:round/>
            </a:ln>
            <a:effectLst/>
          </c:spPr>
          <c:marker>
            <c:symbol val="circle"/>
            <c:size val="6"/>
            <c:spPr>
              <a:solidFill>
                <a:schemeClr val="tx1"/>
              </a:solidFill>
              <a:ln w="12700">
                <a:noFill/>
                <a:round/>
              </a:ln>
              <a:effectLst/>
            </c:spPr>
          </c:marker>
          <c:dLbls>
            <c:dLbl>
              <c:idx val="0"/>
              <c:layout>
                <c:manualLayout>
                  <c:x val="1.4526143790849674E-2"/>
                  <c:y val="3.3666666666666667E-3"/>
                </c:manualLayout>
              </c:layout>
              <c:showLegendKey val="0"/>
              <c:showVal val="1"/>
              <c:showCatName val="1"/>
              <c:showSerName val="1"/>
              <c:showPercent val="0"/>
              <c:showBubbleSize val="0"/>
              <c:extLst xmlns:c16r2="http://schemas.microsoft.com/office/drawing/2015/06/chart">
                <c:ext xmlns:c16="http://schemas.microsoft.com/office/drawing/2014/chart" uri="{C3380CC4-5D6E-409C-BE32-E72D297353CC}">
                  <c16:uniqueId val="{00000004-209E-4CC9-90C0-FBC141EB2661}"/>
                </c:ext>
                <c:ext xmlns:c15="http://schemas.microsoft.com/office/drawing/2012/chart" uri="{CE6537A1-D6FC-4f65-9D91-7224C49458BB}">
                  <c15:layout/>
                </c:ext>
              </c:extLst>
            </c:dLbl>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'2) Data from simulations'!$Z$62</c:f>
              <c:numCache>
                <c:formatCode>0</c:formatCode>
                <c:ptCount val="1"/>
                <c:pt idx="0">
                  <c:v>39.680747811383284</c:v>
                </c:pt>
              </c:numCache>
            </c:numRef>
          </c:xVal>
          <c:yVal>
            <c:numRef>
              <c:f>'2) Data from simulations'!$Z$44</c:f>
              <c:numCache>
                <c:formatCode>0</c:formatCode>
                <c:ptCount val="1"/>
                <c:pt idx="0">
                  <c:v>42.870925768460083</c:v>
                </c:pt>
              </c:numCache>
            </c:numRef>
          </c:yVal>
          <c:smooth val="0"/>
          <c:extLst xmlns:c16r2="http://schemas.microsoft.com/office/drawing/2015/06/chart">
            <c:ext xmlns:c16="http://schemas.microsoft.com/office/drawing/2014/chart" uri="{C3380CC4-5D6E-409C-BE32-E72D297353CC}">
              <c16:uniqueId val="{00000005-209E-4CC9-90C0-FBC141EB2661}"/>
            </c:ext>
          </c:extLst>
        </c:ser>
        <c:ser>
          <c:idx val="2"/>
          <c:order val="3"/>
          <c:tx>
            <c:strRef>
              <c:f>'2) Data from simulations'!$AA$81</c:f>
              <c:strCache>
                <c:ptCount val="1"/>
                <c:pt idx="0">
                  <c:v>PLUG-A</c:v>
                </c:pt>
              </c:strCache>
            </c:strRef>
          </c:tx>
          <c:spPr>
            <a:ln w="25400" cap="rnd">
              <a:no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dLbls>
            <c:dLbl>
              <c:idx val="0"/>
              <c:layout>
                <c:manualLayout>
                  <c:x val="2.6003267973856208E-2"/>
                  <c:y val="1.1540833333333269E-2"/>
                </c:manualLayout>
              </c:layout>
              <c:showLegendKey val="0"/>
              <c:showVal val="1"/>
              <c:showCatName val="1"/>
              <c:showSerName val="1"/>
              <c:showPercent val="0"/>
              <c:showBubbleSize val="0"/>
              <c:extLst xmlns:c16r2="http://schemas.microsoft.com/office/drawing/2015/06/chart">
                <c:ext xmlns:c16="http://schemas.microsoft.com/office/drawing/2014/chart" uri="{C3380CC4-5D6E-409C-BE32-E72D297353CC}">
                  <c16:uniqueId val="{00000006-209E-4CC9-90C0-FBC141EB2661}"/>
                </c:ext>
                <c:ext xmlns:c15="http://schemas.microsoft.com/office/drawing/2012/chart" uri="{CE6537A1-D6FC-4f65-9D91-7224C49458BB}">
                  <c15:layout/>
                </c:ext>
              </c:extLst>
            </c:dLbl>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'2) Data from simulations'!$AA$62</c:f>
              <c:numCache>
                <c:formatCode>0</c:formatCode>
                <c:ptCount val="1"/>
                <c:pt idx="0">
                  <c:v>30.13997264846898</c:v>
                </c:pt>
              </c:numCache>
            </c:numRef>
          </c:xVal>
          <c:yVal>
            <c:numRef>
              <c:f>'2) Data from simulations'!$AA$44</c:f>
              <c:numCache>
                <c:formatCode>0</c:formatCode>
                <c:ptCount val="1"/>
                <c:pt idx="0">
                  <c:v>35.593422630141497</c:v>
                </c:pt>
              </c:numCache>
            </c:numRef>
          </c:yVal>
          <c:smooth val="0"/>
          <c:extLst xmlns:c16r2="http://schemas.microsoft.com/office/drawing/2015/06/chart">
            <c:ext xmlns:c16="http://schemas.microsoft.com/office/drawing/2014/chart" uri="{C3380CC4-5D6E-409C-BE32-E72D297353CC}">
              <c16:uniqueId val="{00000007-209E-4CC9-90C0-FBC141EB2661}"/>
            </c:ext>
          </c:extLst>
        </c:ser>
        <c:ser>
          <c:idx val="3"/>
          <c:order val="4"/>
          <c:tx>
            <c:strRef>
              <c:f>'2) Data from simulations'!$AB$81</c:f>
              <c:strCache>
                <c:ptCount val="1"/>
                <c:pt idx="0">
                  <c:v>PLUG-B</c:v>
                </c:pt>
              </c:strCache>
            </c:strRef>
          </c:tx>
          <c:spPr>
            <a:ln w="25400" cap="rnd">
              <a:noFill/>
              <a:round/>
            </a:ln>
            <a:effectLst/>
          </c:spPr>
          <c:marker>
            <c:symbol val="circle"/>
            <c:size val="6"/>
            <c:spPr>
              <a:solidFill>
                <a:schemeClr val="tx1"/>
              </a:solidFill>
              <a:ln w="12700">
                <a:noFill/>
                <a:round/>
              </a:ln>
              <a:effectLst/>
            </c:spPr>
          </c:marker>
          <c:dLbls>
            <c:dLbl>
              <c:idx val="0"/>
              <c:layout>
                <c:manualLayout>
                  <c:x val="-2.0520098039215687E-2"/>
                  <c:y val="7.6653888888888883E-2"/>
                </c:manualLayout>
              </c:layout>
              <c:showLegendKey val="0"/>
              <c:showVal val="1"/>
              <c:showCatName val="1"/>
              <c:showSerName val="1"/>
              <c:showPercent val="0"/>
              <c:showBubbleSize val="0"/>
              <c:extLst xmlns:c16r2="http://schemas.microsoft.com/office/drawing/2015/06/chart">
                <c:ext xmlns:c16="http://schemas.microsoft.com/office/drawing/2014/chart" uri="{C3380CC4-5D6E-409C-BE32-E72D297353CC}">
                  <c16:uniqueId val="{00000008-209E-4CC9-90C0-FBC141EB2661}"/>
                </c:ext>
                <c:ext xmlns:c15="http://schemas.microsoft.com/office/drawing/2012/chart" uri="{CE6537A1-D6FC-4f65-9D91-7224C49458BB}">
                  <c15:layout/>
                </c:ext>
              </c:extLst>
            </c:dLbl>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'2) Data from simulations'!$AB$62</c:f>
              <c:numCache>
                <c:formatCode>0</c:formatCode>
                <c:ptCount val="1"/>
                <c:pt idx="0">
                  <c:v>30.203694882671577</c:v>
                </c:pt>
              </c:numCache>
            </c:numRef>
          </c:xVal>
          <c:yVal>
            <c:numRef>
              <c:f>'2) Data from simulations'!$AB$44</c:f>
              <c:numCache>
                <c:formatCode>0</c:formatCode>
                <c:ptCount val="1"/>
                <c:pt idx="0">
                  <c:v>35.779966443817415</c:v>
                </c:pt>
              </c:numCache>
            </c:numRef>
          </c:yVal>
          <c:smooth val="0"/>
          <c:extLst xmlns:c16r2="http://schemas.microsoft.com/office/drawing/2015/06/chart">
            <c:ext xmlns:c16="http://schemas.microsoft.com/office/drawing/2014/chart" uri="{C3380CC4-5D6E-409C-BE32-E72D297353CC}">
              <c16:uniqueId val="{00000009-209E-4CC9-90C0-FBC141EB2661}"/>
            </c:ext>
          </c:extLst>
        </c:ser>
        <c:ser>
          <c:idx val="4"/>
          <c:order val="5"/>
          <c:tx>
            <c:strRef>
              <c:f>'2) Data from simulations'!$AC$81</c:f>
              <c:strCache>
                <c:ptCount val="1"/>
                <c:pt idx="0">
                  <c:v>PLUG-C</c:v>
                </c:pt>
              </c:strCache>
            </c:strRef>
          </c:tx>
          <c:spPr>
            <a:ln w="25400" cap="rnd">
              <a:noFill/>
              <a:round/>
            </a:ln>
            <a:effectLst/>
          </c:spPr>
          <c:marker>
            <c:symbol val="circle"/>
            <c:size val="6"/>
            <c:spPr>
              <a:solidFill>
                <a:schemeClr val="tx1"/>
              </a:solidFill>
              <a:ln w="12700">
                <a:noFill/>
                <a:round/>
              </a:ln>
              <a:effectLst/>
            </c:spPr>
          </c:marker>
          <c:dLbls>
            <c:dLbl>
              <c:idx val="0"/>
              <c:layout>
                <c:manualLayout>
                  <c:x val="1.2548366013071896E-2"/>
                  <c:y val="2.4412222222222221E-2"/>
                </c:manualLayout>
              </c:layout>
              <c:showLegendKey val="0"/>
              <c:showVal val="1"/>
              <c:showCatName val="1"/>
              <c:showSerName val="1"/>
              <c:showPercent val="0"/>
              <c:showBubbleSize val="0"/>
              <c:extLst xmlns:c16r2="http://schemas.microsoft.com/office/drawing/2015/06/chart">
                <c:ext xmlns:c16="http://schemas.microsoft.com/office/drawing/2014/chart" uri="{C3380CC4-5D6E-409C-BE32-E72D297353CC}">
                  <c16:uniqueId val="{0000000A-209E-4CC9-90C0-FBC141EB2661}"/>
                </c:ext>
                <c:ext xmlns:c15="http://schemas.microsoft.com/office/drawing/2012/chart" uri="{CE6537A1-D6FC-4f65-9D91-7224C49458BB}">
                  <c15:layout/>
                </c:ext>
              </c:extLst>
            </c:dLbl>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'2) Data from simulations'!$AC$62</c:f>
              <c:numCache>
                <c:formatCode>0</c:formatCode>
                <c:ptCount val="1"/>
                <c:pt idx="0">
                  <c:v>17.104909557774302</c:v>
                </c:pt>
              </c:numCache>
            </c:numRef>
          </c:xVal>
          <c:yVal>
            <c:numRef>
              <c:f>'2) Data from simulations'!$AC$44</c:f>
              <c:numCache>
                <c:formatCode>0</c:formatCode>
                <c:ptCount val="1"/>
                <c:pt idx="0">
                  <c:v>21.236815597069828</c:v>
                </c:pt>
              </c:numCache>
            </c:numRef>
          </c:yVal>
          <c:smooth val="0"/>
          <c:extLst xmlns:c16r2="http://schemas.microsoft.com/office/drawing/2015/06/chart">
            <c:ext xmlns:c16="http://schemas.microsoft.com/office/drawing/2014/chart" uri="{C3380CC4-5D6E-409C-BE32-E72D297353CC}">
              <c16:uniqueId val="{0000000B-209E-4CC9-90C0-FBC141EB2661}"/>
            </c:ext>
          </c:extLst>
        </c:ser>
        <c:ser>
          <c:idx val="5"/>
          <c:order val="6"/>
          <c:tx>
            <c:strRef>
              <c:f>'2) Data from simulations'!$AD$81</c:f>
              <c:strCache>
                <c:ptCount val="1"/>
                <c:pt idx="0">
                  <c:v>PLUG-D</c:v>
                </c:pt>
              </c:strCache>
            </c:strRef>
          </c:tx>
          <c:spPr>
            <a:ln w="25400" cap="rnd">
              <a:noFill/>
              <a:round/>
            </a:ln>
            <a:effectLst/>
          </c:spPr>
          <c:marker>
            <c:symbol val="circle"/>
            <c:size val="6"/>
            <c:spPr>
              <a:solidFill>
                <a:schemeClr val="tx1"/>
              </a:solidFill>
              <a:ln w="12700">
                <a:noFill/>
                <a:round/>
              </a:ln>
              <a:effectLst/>
            </c:spPr>
          </c:marker>
          <c:dLbls>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layout/>
                <c15:showLeaderLines val="0"/>
              </c:ext>
            </c:extLst>
          </c:dLbls>
          <c:xVal>
            <c:numRef>
              <c:f>'2) Data from simulations'!$AD$62</c:f>
              <c:numCache>
                <c:formatCode>0</c:formatCode>
                <c:ptCount val="1"/>
                <c:pt idx="0">
                  <c:v>60.534770682912075</c:v>
                </c:pt>
              </c:numCache>
            </c:numRef>
          </c:xVal>
          <c:yVal>
            <c:numRef>
              <c:f>'2) Data from simulations'!$AD$44</c:f>
              <c:numCache>
                <c:formatCode>0</c:formatCode>
                <c:ptCount val="1"/>
                <c:pt idx="0">
                  <c:v>64.485018583674687</c:v>
                </c:pt>
              </c:numCache>
            </c:numRef>
          </c:yVal>
          <c:smooth val="0"/>
          <c:extLst xmlns:c16r2="http://schemas.microsoft.com/office/drawing/2015/06/chart">
            <c:ext xmlns:c16="http://schemas.microsoft.com/office/drawing/2014/chart" uri="{C3380CC4-5D6E-409C-BE32-E72D297353CC}">
              <c16:uniqueId val="{0000000D-209E-4CC9-90C0-FBC141EB2661}"/>
            </c:ext>
          </c:extLst>
        </c:ser>
        <c:ser>
          <c:idx val="6"/>
          <c:order val="7"/>
          <c:tx>
            <c:strRef>
              <c:f>'2) Data from simulations'!$AE$81</c:f>
              <c:strCache>
                <c:ptCount val="1"/>
                <c:pt idx="0">
                  <c:v>PLUG-E</c:v>
                </c:pt>
              </c:strCache>
            </c:strRef>
          </c:tx>
          <c:spPr>
            <a:ln w="25400" cap="rnd">
              <a:noFill/>
              <a:round/>
            </a:ln>
            <a:effectLst/>
          </c:spPr>
          <c:marker>
            <c:symbol val="circle"/>
            <c:size val="6"/>
            <c:spPr>
              <a:solidFill>
                <a:schemeClr val="tx1"/>
              </a:solidFill>
              <a:ln w="12700">
                <a:noFill/>
                <a:round/>
              </a:ln>
              <a:effectLst/>
            </c:spPr>
          </c:marker>
          <c:dLbls>
            <c:dLbl>
              <c:idx val="0"/>
              <c:layout>
                <c:manualLayout>
                  <c:x val="1.9777738706794399E-3"/>
                  <c:y val="1.753811294323783E-2"/>
                </c:manualLayout>
              </c:layout>
              <c:showLegendKey val="0"/>
              <c:showVal val="1"/>
              <c:showCatName val="1"/>
              <c:showSerName val="1"/>
              <c:showPercent val="0"/>
              <c:showBubbleSize val="0"/>
              <c:extLst xmlns:c16r2="http://schemas.microsoft.com/office/drawing/2015/06/chart">
                <c:ext xmlns:c16="http://schemas.microsoft.com/office/drawing/2014/chart" uri="{C3380CC4-5D6E-409C-BE32-E72D297353CC}">
                  <c16:uniqueId val="{0000000E-209E-4CC9-90C0-FBC141EB2661}"/>
                </c:ext>
                <c:ext xmlns:c15="http://schemas.microsoft.com/office/drawing/2012/chart" uri="{CE6537A1-D6FC-4f65-9D91-7224C49458BB}">
                  <c15:layout/>
                </c:ext>
              </c:extLst>
            </c:dLbl>
            <c:spPr>
              <a:solidFill>
                <a:sysClr val="window" lastClr="FFFFFF"/>
              </a:solidFill>
              <a:ln>
                <a:solidFill>
                  <a:sysClr val="windowText" lastClr="000000"/>
                </a:solidFill>
              </a:ln>
              <a:effectLst/>
            </c:spPr>
            <c:txPr>
              <a:bodyPr rot="0" spcFirstLastPara="1" vertOverflow="clip" horzOverflow="clip" vert="horz" wrap="square" lIns="36576" tIns="18288" rIns="36576" bIns="18288" anchor="ctr" anchorCtr="1">
                <a:spAutoFit/>
              </a:bodyPr>
              <a:lstStyle/>
              <a:p>
                <a:pPr>
                  <a:defRPr sz="800" b="0" i="0" u="none" strike="noStrike" kern="1200" baseline="0">
                    <a:solidFill>
                      <a:sysClr val="windowText" lastClr="000000"/>
                    </a:solidFill>
                    <a:latin typeface="+mj-lt"/>
                    <a:ea typeface="+mn-ea"/>
                    <a:cs typeface="+mn-cs"/>
                  </a:defRPr>
                </a:pPr>
                <a:endParaRPr lang="en-US"/>
              </a:p>
            </c:txPr>
            <c:showLegendKey val="0"/>
            <c:showVal val="1"/>
            <c:showCatName val="1"/>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'2) Data from simulations'!$AE$62</c:f>
              <c:numCache>
                <c:formatCode>0</c:formatCode>
                <c:ptCount val="1"/>
                <c:pt idx="0">
                  <c:v>60.420391285089472</c:v>
                </c:pt>
              </c:numCache>
            </c:numRef>
          </c:xVal>
          <c:yVal>
            <c:numRef>
              <c:f>'2) Data from simulations'!$AE$44</c:f>
              <c:numCache>
                <c:formatCode>0</c:formatCode>
                <c:ptCount val="1"/>
                <c:pt idx="0">
                  <c:v>57.259405587596987</c:v>
                </c:pt>
              </c:numCache>
            </c:numRef>
          </c:yVal>
          <c:smooth val="0"/>
          <c:extLst xmlns:c16r2="http://schemas.microsoft.com/office/drawing/2015/06/chart">
            <c:ext xmlns:c16="http://schemas.microsoft.com/office/drawing/2014/chart" uri="{C3380CC4-5D6E-409C-BE32-E72D297353CC}">
              <c16:uniqueId val="{0000000F-209E-4CC9-90C0-FBC141EB2661}"/>
            </c:ext>
          </c:extLst>
        </c:ser>
        <c:dLbls>
          <c:showLegendKey val="0"/>
          <c:showVal val="0"/>
          <c:showCatName val="0"/>
          <c:showSerName val="0"/>
          <c:showPercent val="0"/>
          <c:showBubbleSize val="0"/>
        </c:dLbls>
        <c:axId val="357626688"/>
        <c:axId val="357623944"/>
      </c:scatterChart>
      <c:valAx>
        <c:axId val="357626688"/>
        <c:scaling>
          <c:orientation val="minMax"/>
          <c:max val="100"/>
          <c:min val="0"/>
        </c:scaling>
        <c:delete val="0"/>
        <c:axPos val="b"/>
        <c:majorGridlines>
          <c:spPr>
            <a:ln w="9525" cap="flat" cmpd="sng" algn="ctr">
              <a:solidFill>
                <a:schemeClr val="bg1">
                  <a:lumMod val="75000"/>
                </a:schemeClr>
              </a:solidFill>
              <a:round/>
            </a:ln>
            <a:effectLst/>
          </c:spPr>
        </c:majorGridlines>
        <c:title>
          <c:tx>
            <c:rich>
              <a:bodyPr rot="0" spcFirstLastPara="1" vertOverflow="ellipsis" vert="horz" wrap="square" anchor="ctr" anchorCtr="1"/>
              <a:lstStyle/>
              <a:p>
                <a:pPr>
                  <a:defRPr sz="800" b="1" i="0" u="none" strike="noStrike" kern="1200" baseline="0">
                    <a:solidFill>
                      <a:sysClr val="windowText" lastClr="000000"/>
                    </a:solidFill>
                    <a:latin typeface="+mj-lt"/>
                    <a:ea typeface="+mn-ea"/>
                    <a:cs typeface="+mn-cs"/>
                  </a:defRPr>
                </a:pPr>
                <a:r>
                  <a:rPr lang="en-GB"/>
                  <a:t>Share of TAED (%)</a:t>
                </a:r>
              </a:p>
            </c:rich>
          </c:tx>
          <c:layout/>
          <c:overlay val="0"/>
          <c:spPr>
            <a:noFill/>
            <a:ln>
              <a:noFill/>
            </a:ln>
            <a:effectLst/>
          </c:spPr>
          <c:txPr>
            <a:bodyPr rot="0" spcFirstLastPara="1" vertOverflow="ellipsis" vert="horz" wrap="square" anchor="ctr" anchorCtr="1"/>
            <a:lstStyle/>
            <a:p>
              <a:pPr>
                <a:defRPr sz="800" b="1" i="0" u="none" strike="noStrike" kern="1200" baseline="0">
                  <a:solidFill>
                    <a:sysClr val="windowText" lastClr="000000"/>
                  </a:solidFill>
                  <a:latin typeface="+mj-lt"/>
                  <a:ea typeface="+mn-ea"/>
                  <a:cs typeface="+mn-cs"/>
                </a:defRPr>
              </a:pPr>
              <a:endParaRPr lang="en-US"/>
            </a:p>
          </c:txPr>
        </c:title>
        <c:numFmt formatCode="0" sourceLinked="1"/>
        <c:majorTickMark val="cross"/>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j-lt"/>
                <a:ea typeface="+mn-ea"/>
                <a:cs typeface="+mn-cs"/>
              </a:defRPr>
            </a:pPr>
            <a:endParaRPr lang="en-US"/>
          </a:p>
        </c:txPr>
        <c:crossAx val="357623944"/>
        <c:crosses val="autoZero"/>
        <c:crossBetween val="midCat"/>
      </c:valAx>
      <c:valAx>
        <c:axId val="357623944"/>
        <c:scaling>
          <c:orientation val="minMax"/>
          <c:max val="100"/>
          <c:min val="0"/>
        </c:scaling>
        <c:delete val="0"/>
        <c:axPos val="l"/>
        <c:majorGridlines>
          <c:spPr>
            <a:ln w="9525" cap="flat" cmpd="sng" algn="ctr">
              <a:solidFill>
                <a:schemeClr val="bg1">
                  <a:lumMod val="75000"/>
                </a:schemeClr>
              </a:solidFill>
              <a:round/>
            </a:ln>
            <a:effectLst/>
          </c:spPr>
        </c:majorGridlines>
        <c:title>
          <c:tx>
            <c:rich>
              <a:bodyPr rot="-5400000" spcFirstLastPara="1" vertOverflow="ellipsis" vert="horz" wrap="square" anchor="ctr" anchorCtr="1"/>
              <a:lstStyle/>
              <a:p>
                <a:pPr>
                  <a:defRPr sz="800" b="1" i="0" u="none" strike="noStrike" kern="1200" baseline="0">
                    <a:solidFill>
                      <a:sysClr val="windowText" lastClr="000000"/>
                    </a:solidFill>
                    <a:latin typeface="+mj-lt"/>
                    <a:ea typeface="+mn-ea"/>
                    <a:cs typeface="+mn-cs"/>
                  </a:defRPr>
                </a:pPr>
                <a:r>
                  <a:rPr lang="en-GB"/>
                  <a:t>Share of TAET (%)</a:t>
                </a:r>
              </a:p>
            </c:rich>
          </c:tx>
          <c:layout/>
          <c:overlay val="0"/>
          <c:spPr>
            <a:noFill/>
            <a:ln>
              <a:noFill/>
            </a:ln>
            <a:effectLst/>
          </c:spPr>
          <c:txPr>
            <a:bodyPr rot="-5400000" spcFirstLastPara="1" vertOverflow="ellipsis" vert="horz" wrap="square" anchor="ctr" anchorCtr="1"/>
            <a:lstStyle/>
            <a:p>
              <a:pPr>
                <a:defRPr sz="800" b="1" i="0" u="none" strike="noStrike" kern="1200" baseline="0">
                  <a:solidFill>
                    <a:sysClr val="windowText" lastClr="000000"/>
                  </a:solidFill>
                  <a:latin typeface="+mj-lt"/>
                  <a:ea typeface="+mn-ea"/>
                  <a:cs typeface="+mn-cs"/>
                </a:defRPr>
              </a:pPr>
              <a:endParaRPr lang="en-US"/>
            </a:p>
          </c:txPr>
        </c:title>
        <c:numFmt formatCode="0" sourceLinked="0"/>
        <c:majorTickMark val="cross"/>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j-lt"/>
                <a:ea typeface="+mn-ea"/>
                <a:cs typeface="+mn-cs"/>
              </a:defRPr>
            </a:pPr>
            <a:endParaRPr lang="en-US"/>
          </a:p>
        </c:txPr>
        <c:crossAx val="357626688"/>
        <c:crosses val="autoZero"/>
        <c:crossBetween val="midCat"/>
        <c:majorUnit val="10"/>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800">
          <a:solidFill>
            <a:sysClr val="windowText" lastClr="000000"/>
          </a:solidFill>
          <a:latin typeface="+mj-lt"/>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388128</xdr:colOff>
      <xdr:row>80</xdr:row>
      <xdr:rowOff>106963</xdr:rowOff>
    </xdr:from>
    <xdr:to>
      <xdr:col>4</xdr:col>
      <xdr:colOff>569159</xdr:colOff>
      <xdr:row>96</xdr:row>
      <xdr:rowOff>12858</xdr:rowOff>
    </xdr:to>
    <xdr:graphicFrame macro="">
      <xdr:nvGraphicFramePr>
        <xdr:cNvPr id="17" name="Chart 16">
          <a:extLst>
            <a:ext uri="{FF2B5EF4-FFF2-40B4-BE49-F238E27FC236}">
              <a16:creationId xmlns:a16="http://schemas.microsoft.com/office/drawing/2014/main" xmlns="" id="{00000000-0008-0000-02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389634</xdr:colOff>
      <xdr:row>81</xdr:row>
      <xdr:rowOff>64541</xdr:rowOff>
    </xdr:from>
    <xdr:to>
      <xdr:col>12</xdr:col>
      <xdr:colOff>131694</xdr:colOff>
      <xdr:row>109</xdr:row>
      <xdr:rowOff>22181</xdr:rowOff>
    </xdr:to>
    <xdr:graphicFrame macro="">
      <xdr:nvGraphicFramePr>
        <xdr:cNvPr id="22" name="Chart 21">
          <a:extLst>
            <a:ext uri="{FF2B5EF4-FFF2-40B4-BE49-F238E27FC236}">
              <a16:creationId xmlns:a16="http://schemas.microsoft.com/office/drawing/2014/main" xmlns="" id="{00000000-0008-0000-02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12"/>
  <sheetViews>
    <sheetView tabSelected="1" workbookViewId="0">
      <selection activeCell="D9" sqref="D9"/>
    </sheetView>
  </sheetViews>
  <sheetFormatPr defaultColWidth="9.140625" defaultRowHeight="11.25" x14ac:dyDescent="0.25"/>
  <cols>
    <col min="1" max="10" width="9.140625" style="159"/>
    <col min="11" max="11" width="30" style="159" customWidth="1"/>
    <col min="12" max="16384" width="9.140625" style="159"/>
  </cols>
  <sheetData>
    <row r="1" spans="1:11" ht="12" thickBot="1" x14ac:dyDescent="0.3">
      <c r="A1" s="160" t="s">
        <v>85</v>
      </c>
      <c r="B1" s="161"/>
      <c r="C1" s="161"/>
      <c r="D1" s="161"/>
      <c r="E1" s="161"/>
      <c r="F1" s="161"/>
      <c r="G1" s="161"/>
      <c r="H1" s="161"/>
      <c r="I1" s="161"/>
      <c r="J1" s="161"/>
      <c r="K1" s="162"/>
    </row>
    <row r="2" spans="1:11" x14ac:dyDescent="0.25">
      <c r="A2" s="168"/>
      <c r="B2" s="169"/>
      <c r="C2" s="169"/>
      <c r="D2" s="169"/>
      <c r="E2" s="169"/>
      <c r="F2" s="169"/>
      <c r="G2" s="169"/>
      <c r="H2" s="169"/>
      <c r="I2" s="169"/>
      <c r="J2" s="169"/>
      <c r="K2" s="170"/>
    </row>
    <row r="3" spans="1:11" x14ac:dyDescent="0.25">
      <c r="A3" s="1" t="s">
        <v>88</v>
      </c>
      <c r="B3" s="166"/>
      <c r="C3" s="166"/>
      <c r="D3" s="166"/>
      <c r="E3" s="166"/>
      <c r="F3" s="166"/>
      <c r="G3" s="166"/>
      <c r="H3" s="166"/>
      <c r="I3" s="166"/>
      <c r="J3" s="166"/>
      <c r="K3" s="167"/>
    </row>
    <row r="4" spans="1:11" x14ac:dyDescent="0.25">
      <c r="A4" s="176" t="s">
        <v>86</v>
      </c>
      <c r="B4" s="177"/>
      <c r="C4" s="177"/>
      <c r="D4" s="177"/>
      <c r="E4" s="177"/>
      <c r="F4" s="177"/>
      <c r="G4" s="177"/>
      <c r="H4" s="177"/>
      <c r="I4" s="177"/>
      <c r="J4" s="177"/>
      <c r="K4" s="178"/>
    </row>
    <row r="5" spans="1:11" x14ac:dyDescent="0.25">
      <c r="A5" s="165"/>
      <c r="B5" s="166"/>
      <c r="C5" s="166"/>
      <c r="D5" s="166"/>
      <c r="E5" s="166"/>
      <c r="F5" s="166"/>
      <c r="G5" s="166"/>
      <c r="H5" s="166"/>
      <c r="I5" s="166"/>
      <c r="J5" s="166"/>
      <c r="K5" s="167"/>
    </row>
    <row r="6" spans="1:11" x14ac:dyDescent="0.25">
      <c r="A6" s="1" t="s">
        <v>87</v>
      </c>
      <c r="B6" s="166"/>
      <c r="C6" s="166"/>
      <c r="D6" s="166"/>
      <c r="E6" s="166"/>
      <c r="F6" s="166"/>
      <c r="G6" s="166"/>
      <c r="H6" s="166"/>
      <c r="I6" s="166"/>
      <c r="J6" s="166"/>
      <c r="K6" s="167"/>
    </row>
    <row r="7" spans="1:11" ht="15" x14ac:dyDescent="0.25">
      <c r="A7" s="171" t="s">
        <v>94</v>
      </c>
      <c r="B7" s="172"/>
      <c r="C7" s="172"/>
      <c r="D7" s="172"/>
      <c r="E7" s="172"/>
      <c r="F7" s="172"/>
      <c r="G7" s="172"/>
      <c r="H7" s="172"/>
      <c r="I7" s="172"/>
      <c r="J7" s="172"/>
      <c r="K7" s="173"/>
    </row>
    <row r="8" spans="1:11" ht="12.75" x14ac:dyDescent="0.25">
      <c r="A8" s="174" t="s">
        <v>89</v>
      </c>
      <c r="B8" s="166"/>
      <c r="C8" s="166"/>
      <c r="D8" s="166"/>
      <c r="E8" s="166"/>
      <c r="F8" s="166"/>
      <c r="G8" s="166"/>
      <c r="H8" s="166"/>
      <c r="I8" s="166"/>
      <c r="J8" s="166"/>
      <c r="K8" s="167"/>
    </row>
    <row r="9" spans="1:11" ht="12.75" x14ac:dyDescent="0.25">
      <c r="A9" s="174" t="s">
        <v>90</v>
      </c>
      <c r="B9" s="166"/>
      <c r="C9" s="166"/>
      <c r="D9" s="166"/>
      <c r="E9" s="166"/>
      <c r="F9" s="166"/>
      <c r="G9" s="166"/>
      <c r="H9" s="166"/>
      <c r="I9" s="166"/>
      <c r="J9" s="166"/>
      <c r="K9" s="167"/>
    </row>
    <row r="10" spans="1:11" ht="12.75" x14ac:dyDescent="0.25">
      <c r="A10" s="174" t="s">
        <v>91</v>
      </c>
      <c r="B10" s="166"/>
      <c r="C10" s="166"/>
      <c r="D10" s="166"/>
      <c r="E10" s="166"/>
      <c r="F10" s="166"/>
      <c r="G10" s="166"/>
      <c r="H10" s="166"/>
      <c r="I10" s="166"/>
      <c r="J10" s="166"/>
      <c r="K10" s="167"/>
    </row>
    <row r="11" spans="1:11" ht="12.75" x14ac:dyDescent="0.25">
      <c r="A11" s="174" t="s">
        <v>92</v>
      </c>
      <c r="B11" s="166"/>
      <c r="C11" s="166"/>
      <c r="D11" s="166"/>
      <c r="E11" s="166"/>
      <c r="F11" s="166"/>
      <c r="G11" s="166"/>
      <c r="H11" s="166"/>
      <c r="I11" s="166"/>
      <c r="J11" s="166"/>
      <c r="K11" s="167"/>
    </row>
    <row r="12" spans="1:11" ht="13.5" thickBot="1" x14ac:dyDescent="0.3">
      <c r="A12" s="175" t="s">
        <v>93</v>
      </c>
      <c r="B12" s="163"/>
      <c r="C12" s="163"/>
      <c r="D12" s="163"/>
      <c r="E12" s="163"/>
      <c r="F12" s="163"/>
      <c r="G12" s="163"/>
      <c r="H12" s="163"/>
      <c r="I12" s="163"/>
      <c r="J12" s="163"/>
      <c r="K12" s="164"/>
    </row>
  </sheetData>
  <mergeCells count="1">
    <mergeCell ref="A4:K4"/>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A42"/>
  <sheetViews>
    <sheetView topLeftCell="A17" workbookViewId="0">
      <pane xSplit="1" topLeftCell="D1" activePane="topRight" state="frozen"/>
      <selection pane="topRight" activeCell="H46" sqref="H46"/>
    </sheetView>
  </sheetViews>
  <sheetFormatPr defaultColWidth="9.140625" defaultRowHeight="11.25" x14ac:dyDescent="0.25"/>
  <cols>
    <col min="1" max="1" width="42.28515625" style="2" customWidth="1"/>
    <col min="2" max="53" width="8.28515625" style="3" customWidth="1"/>
    <col min="54" max="16384" width="9.140625" style="3"/>
  </cols>
  <sheetData>
    <row r="1" spans="1:53" s="25" customFormat="1" ht="12.75" thickTop="1" thickBot="1" x14ac:dyDescent="0.3">
      <c r="A1" s="183" t="s">
        <v>41</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75"/>
      <c r="AE1" s="75"/>
      <c r="AF1" s="75"/>
      <c r="AG1" s="75"/>
      <c r="AH1" s="75"/>
      <c r="AI1" s="75"/>
      <c r="AJ1" s="75"/>
      <c r="AK1" s="75"/>
      <c r="AL1" s="75"/>
      <c r="AM1" s="75"/>
      <c r="AN1" s="75"/>
      <c r="AO1" s="75"/>
      <c r="AP1" s="75"/>
      <c r="AQ1" s="75"/>
      <c r="AR1" s="75"/>
      <c r="AS1" s="75"/>
      <c r="AT1" s="75"/>
      <c r="AU1" s="75"/>
      <c r="AV1" s="75"/>
      <c r="AW1" s="75"/>
      <c r="AX1" s="75"/>
      <c r="AY1" s="75"/>
      <c r="AZ1" s="75"/>
      <c r="BA1" s="76"/>
    </row>
    <row r="2" spans="1:53" ht="12" thickTop="1" x14ac:dyDescent="0.25">
      <c r="A2" s="1"/>
      <c r="AC2" s="20"/>
      <c r="AD2" s="20"/>
      <c r="BA2" s="4"/>
    </row>
    <row r="3" spans="1:53" x14ac:dyDescent="0.25">
      <c r="A3" s="5" t="s">
        <v>14</v>
      </c>
      <c r="B3" s="26"/>
      <c r="C3" s="6"/>
      <c r="D3" s="6"/>
      <c r="E3" s="27"/>
      <c r="F3" s="6"/>
      <c r="G3" s="6"/>
      <c r="H3" s="6"/>
      <c r="I3" s="6"/>
      <c r="J3" s="28"/>
      <c r="K3" s="6"/>
      <c r="L3" s="6"/>
      <c r="M3" s="27"/>
      <c r="N3" s="26"/>
      <c r="O3" s="6"/>
      <c r="P3" s="6"/>
      <c r="Q3" s="27"/>
      <c r="R3" s="26"/>
      <c r="S3" s="6"/>
      <c r="T3" s="6"/>
      <c r="U3" s="27"/>
      <c r="V3" s="6"/>
      <c r="W3" s="6"/>
      <c r="X3" s="6"/>
      <c r="Y3" s="6"/>
      <c r="Z3" s="26"/>
      <c r="AA3" s="6"/>
      <c r="AB3" s="6"/>
      <c r="AC3" s="27"/>
      <c r="AD3" s="26"/>
      <c r="AE3" s="6"/>
      <c r="AF3" s="6"/>
      <c r="AG3" s="27"/>
      <c r="AH3" s="26"/>
      <c r="AI3" s="6"/>
      <c r="AJ3" s="6"/>
      <c r="AK3" s="27"/>
      <c r="AL3" s="26"/>
      <c r="AM3" s="6"/>
      <c r="AN3" s="6"/>
      <c r="AO3" s="27"/>
      <c r="AP3" s="26"/>
      <c r="AQ3" s="6"/>
      <c r="AR3" s="6"/>
      <c r="AS3" s="27"/>
      <c r="AT3" s="26"/>
      <c r="AU3" s="6"/>
      <c r="AV3" s="6"/>
      <c r="AW3" s="27"/>
      <c r="AX3" s="26"/>
      <c r="AY3" s="6"/>
      <c r="AZ3" s="6"/>
      <c r="BA3" s="29"/>
    </row>
    <row r="4" spans="1:53" s="2" customFormat="1" x14ac:dyDescent="0.25">
      <c r="A4" s="22" t="s">
        <v>0</v>
      </c>
      <c r="B4" s="185">
        <v>43108</v>
      </c>
      <c r="C4" s="186"/>
      <c r="D4" s="186"/>
      <c r="E4" s="187"/>
      <c r="F4" s="185">
        <v>43109</v>
      </c>
      <c r="G4" s="186"/>
      <c r="H4" s="186"/>
      <c r="I4" s="187"/>
      <c r="J4" s="185">
        <v>43110</v>
      </c>
      <c r="K4" s="186"/>
      <c r="L4" s="186"/>
      <c r="M4" s="187"/>
      <c r="N4" s="185">
        <v>43111</v>
      </c>
      <c r="O4" s="186"/>
      <c r="P4" s="186"/>
      <c r="Q4" s="187"/>
      <c r="R4" s="185">
        <v>43112</v>
      </c>
      <c r="S4" s="186"/>
      <c r="T4" s="186"/>
      <c r="U4" s="187"/>
      <c r="V4" s="179">
        <v>43113</v>
      </c>
      <c r="W4" s="180"/>
      <c r="X4" s="180"/>
      <c r="Y4" s="181"/>
      <c r="Z4" s="182">
        <v>43114</v>
      </c>
      <c r="AA4" s="182"/>
      <c r="AB4" s="182"/>
      <c r="AC4" s="182"/>
      <c r="AD4" s="182">
        <v>43115</v>
      </c>
      <c r="AE4" s="182"/>
      <c r="AF4" s="182"/>
      <c r="AG4" s="182"/>
      <c r="AH4" s="185">
        <v>43116</v>
      </c>
      <c r="AI4" s="186"/>
      <c r="AJ4" s="186"/>
      <c r="AK4" s="187"/>
      <c r="AL4" s="185">
        <v>43117</v>
      </c>
      <c r="AM4" s="186"/>
      <c r="AN4" s="186"/>
      <c r="AO4" s="187"/>
      <c r="AP4" s="185">
        <v>43118</v>
      </c>
      <c r="AQ4" s="186"/>
      <c r="AR4" s="186"/>
      <c r="AS4" s="187"/>
      <c r="AT4" s="185">
        <v>43119</v>
      </c>
      <c r="AU4" s="186"/>
      <c r="AV4" s="186"/>
      <c r="AW4" s="187"/>
      <c r="AX4" s="185">
        <v>43121</v>
      </c>
      <c r="AY4" s="186"/>
      <c r="AZ4" s="186"/>
      <c r="BA4" s="188"/>
    </row>
    <row r="5" spans="1:53" s="2" customFormat="1" x14ac:dyDescent="0.25">
      <c r="A5" s="22" t="s">
        <v>13</v>
      </c>
      <c r="B5" s="17">
        <v>203</v>
      </c>
      <c r="C5" s="2">
        <v>502</v>
      </c>
      <c r="D5" s="2">
        <v>602</v>
      </c>
      <c r="E5" s="30">
        <v>603</v>
      </c>
      <c r="F5" s="2">
        <v>203</v>
      </c>
      <c r="G5" s="2">
        <v>502</v>
      </c>
      <c r="H5" s="2">
        <v>602</v>
      </c>
      <c r="I5" s="2">
        <v>603</v>
      </c>
      <c r="J5" s="17">
        <v>203</v>
      </c>
      <c r="K5" s="2">
        <v>502</v>
      </c>
      <c r="L5" s="2">
        <v>602</v>
      </c>
      <c r="M5" s="30">
        <v>603</v>
      </c>
      <c r="N5" s="17">
        <v>203</v>
      </c>
      <c r="O5" s="2">
        <v>502</v>
      </c>
      <c r="P5" s="2">
        <v>602</v>
      </c>
      <c r="Q5" s="30">
        <v>603</v>
      </c>
      <c r="R5" s="17">
        <v>203</v>
      </c>
      <c r="S5" s="2">
        <v>502</v>
      </c>
      <c r="T5" s="2">
        <v>602</v>
      </c>
      <c r="U5" s="30">
        <v>603</v>
      </c>
      <c r="V5" s="17">
        <v>203</v>
      </c>
      <c r="W5" s="2">
        <v>502</v>
      </c>
      <c r="X5" s="2">
        <v>602</v>
      </c>
      <c r="Y5" s="2">
        <v>603</v>
      </c>
      <c r="Z5" s="17">
        <v>203</v>
      </c>
      <c r="AA5" s="2">
        <v>502</v>
      </c>
      <c r="AB5" s="2">
        <v>602</v>
      </c>
      <c r="AC5" s="30">
        <v>603</v>
      </c>
      <c r="AD5" s="17">
        <v>203</v>
      </c>
      <c r="AE5" s="2">
        <v>502</v>
      </c>
      <c r="AF5" s="2">
        <v>602</v>
      </c>
      <c r="AG5" s="30">
        <v>603</v>
      </c>
      <c r="AH5" s="17">
        <v>203</v>
      </c>
      <c r="AI5" s="2">
        <v>502</v>
      </c>
      <c r="AJ5" s="2">
        <v>602</v>
      </c>
      <c r="AK5" s="30">
        <v>603</v>
      </c>
      <c r="AL5" s="17">
        <v>203</v>
      </c>
      <c r="AM5" s="2">
        <v>502</v>
      </c>
      <c r="AN5" s="2">
        <v>602</v>
      </c>
      <c r="AO5" s="30">
        <v>603</v>
      </c>
      <c r="AP5" s="17">
        <v>203</v>
      </c>
      <c r="AQ5" s="2">
        <v>502</v>
      </c>
      <c r="AR5" s="2">
        <v>602</v>
      </c>
      <c r="AS5" s="30">
        <v>603</v>
      </c>
      <c r="AT5" s="17">
        <v>203</v>
      </c>
      <c r="AU5" s="2">
        <v>502</v>
      </c>
      <c r="AV5" s="2">
        <v>602</v>
      </c>
      <c r="AW5" s="30">
        <v>603</v>
      </c>
      <c r="AX5" s="17">
        <v>203</v>
      </c>
      <c r="AY5" s="2">
        <v>502</v>
      </c>
      <c r="AZ5" s="2">
        <v>602</v>
      </c>
      <c r="BA5" s="23">
        <v>603</v>
      </c>
    </row>
    <row r="6" spans="1:53" x14ac:dyDescent="0.25">
      <c r="A6" s="22" t="s">
        <v>1</v>
      </c>
      <c r="B6" s="21">
        <v>13</v>
      </c>
      <c r="C6" s="3">
        <v>5</v>
      </c>
      <c r="D6" s="3">
        <v>6</v>
      </c>
      <c r="E6" s="31">
        <v>5</v>
      </c>
      <c r="F6" s="3">
        <v>48</v>
      </c>
      <c r="G6" s="3">
        <v>16</v>
      </c>
      <c r="H6" s="3">
        <v>15</v>
      </c>
      <c r="I6" s="3">
        <v>24</v>
      </c>
      <c r="J6" s="21">
        <v>50</v>
      </c>
      <c r="K6" s="3">
        <v>18</v>
      </c>
      <c r="L6" s="3">
        <v>16</v>
      </c>
      <c r="M6" s="31">
        <v>22</v>
      </c>
      <c r="N6" s="21">
        <v>49</v>
      </c>
      <c r="O6" s="3">
        <v>16</v>
      </c>
      <c r="P6" s="3">
        <v>14</v>
      </c>
      <c r="Q6" s="31">
        <v>24</v>
      </c>
      <c r="R6" s="21">
        <v>45</v>
      </c>
      <c r="S6" s="3">
        <v>18</v>
      </c>
      <c r="T6" s="3">
        <v>14</v>
      </c>
      <c r="U6" s="31">
        <v>38</v>
      </c>
      <c r="V6" s="21">
        <v>47</v>
      </c>
      <c r="W6" s="3">
        <v>16</v>
      </c>
      <c r="X6" s="3">
        <v>14</v>
      </c>
      <c r="Y6" s="3">
        <v>23</v>
      </c>
      <c r="Z6" s="21">
        <v>22</v>
      </c>
      <c r="AA6" s="3">
        <v>6</v>
      </c>
      <c r="AB6" s="3">
        <v>5</v>
      </c>
      <c r="AC6" s="31">
        <v>13</v>
      </c>
      <c r="AD6" s="21">
        <v>13</v>
      </c>
      <c r="AE6" s="3">
        <v>5</v>
      </c>
      <c r="AF6" s="3">
        <v>5</v>
      </c>
      <c r="AG6" s="31">
        <v>5</v>
      </c>
      <c r="AH6" s="21">
        <v>46</v>
      </c>
      <c r="AI6" s="3">
        <v>18</v>
      </c>
      <c r="AJ6" s="3">
        <v>13</v>
      </c>
      <c r="AK6" s="31">
        <v>24</v>
      </c>
      <c r="AL6" s="21">
        <v>48</v>
      </c>
      <c r="AM6" s="3">
        <v>15</v>
      </c>
      <c r="AN6" s="3">
        <v>15</v>
      </c>
      <c r="AO6" s="31">
        <v>24</v>
      </c>
      <c r="AP6" s="21">
        <v>45</v>
      </c>
      <c r="AQ6" s="3">
        <v>16</v>
      </c>
      <c r="AR6" s="3">
        <v>17</v>
      </c>
      <c r="AS6" s="31">
        <v>26</v>
      </c>
      <c r="AT6" s="21">
        <v>48</v>
      </c>
      <c r="AU6" s="3">
        <v>17</v>
      </c>
      <c r="AV6" s="3">
        <v>16</v>
      </c>
      <c r="AW6" s="31">
        <v>24</v>
      </c>
      <c r="AX6" s="21">
        <v>25</v>
      </c>
      <c r="AY6" s="3">
        <v>6</v>
      </c>
      <c r="AZ6" s="3">
        <v>5</v>
      </c>
      <c r="BA6" s="4">
        <v>13</v>
      </c>
    </row>
    <row r="7" spans="1:53" x14ac:dyDescent="0.25">
      <c r="A7" s="22" t="s">
        <v>21</v>
      </c>
      <c r="B7" s="32">
        <v>40.889229999999998</v>
      </c>
      <c r="C7" s="14">
        <v>33.564</v>
      </c>
      <c r="D7" s="14">
        <v>33.821669999999997</v>
      </c>
      <c r="E7" s="33">
        <v>38.975999999999999</v>
      </c>
      <c r="F7" s="14">
        <v>40.356870000000001</v>
      </c>
      <c r="G7" s="14">
        <v>33.644370000000002</v>
      </c>
      <c r="H7" s="14">
        <v>33.754669999999997</v>
      </c>
      <c r="I7" s="14">
        <v>38.574579999999997</v>
      </c>
      <c r="J7" s="32">
        <v>40.409799999999997</v>
      </c>
      <c r="K7" s="14">
        <v>33.543329999999997</v>
      </c>
      <c r="L7" s="14">
        <v>34.269370000000002</v>
      </c>
      <c r="M7" s="33">
        <v>38.459090000000003</v>
      </c>
      <c r="N7" s="32">
        <v>40.65551</v>
      </c>
      <c r="O7" s="14">
        <v>33.53875</v>
      </c>
      <c r="P7" s="14">
        <v>34.049289999999999</v>
      </c>
      <c r="Q7" s="33">
        <v>38.29542</v>
      </c>
      <c r="R7" s="32">
        <v>40.399329999999999</v>
      </c>
      <c r="S7" s="14">
        <v>33.724440000000001</v>
      </c>
      <c r="T7" s="14">
        <v>33.701430000000002</v>
      </c>
      <c r="U7" s="33">
        <v>38.294469999999997</v>
      </c>
      <c r="V7" s="32">
        <v>40.685319999999997</v>
      </c>
      <c r="W7" s="14">
        <v>33.564369999999997</v>
      </c>
      <c r="X7" s="14">
        <v>33.949289999999998</v>
      </c>
      <c r="Y7" s="14">
        <v>38.481740000000002</v>
      </c>
      <c r="Z7" s="32">
        <v>41.275449999999999</v>
      </c>
      <c r="AA7" s="14">
        <v>33.983330000000002</v>
      </c>
      <c r="AB7" s="14">
        <v>34.252000000000002</v>
      </c>
      <c r="AC7" s="33">
        <v>38.693849999999998</v>
      </c>
      <c r="AD7" s="32">
        <v>40.954619999999998</v>
      </c>
      <c r="AE7" s="14">
        <v>33.776000000000003</v>
      </c>
      <c r="AF7" s="14">
        <v>33.979999999999997</v>
      </c>
      <c r="AG7" s="33">
        <v>39.084000000000003</v>
      </c>
      <c r="AH7" s="32">
        <v>40.566299999999998</v>
      </c>
      <c r="AI7" s="14">
        <v>33.425559999999997</v>
      </c>
      <c r="AJ7" s="14">
        <v>33.909999999999997</v>
      </c>
      <c r="AK7" s="33">
        <v>38.441670000000002</v>
      </c>
      <c r="AL7" s="32">
        <v>40.658749999999998</v>
      </c>
      <c r="AM7" s="14">
        <v>33.746000000000002</v>
      </c>
      <c r="AN7" s="14">
        <v>33.951999999999998</v>
      </c>
      <c r="AO7" s="33">
        <v>38.60333</v>
      </c>
      <c r="AP7" s="32">
        <v>40.618670000000002</v>
      </c>
      <c r="AQ7" s="14">
        <v>33.686250000000001</v>
      </c>
      <c r="AR7" s="14">
        <v>34.544119999999999</v>
      </c>
      <c r="AS7" s="33">
        <v>38.39038</v>
      </c>
      <c r="AT7" s="32">
        <v>40.090000000000003</v>
      </c>
      <c r="AU7" s="14">
        <v>33.519410000000001</v>
      </c>
      <c r="AV7" s="14">
        <v>33.9</v>
      </c>
      <c r="AW7" s="33">
        <v>38.759169999999997</v>
      </c>
      <c r="AX7" s="32">
        <v>41.258000000000003</v>
      </c>
      <c r="AY7" s="14">
        <v>33.89667</v>
      </c>
      <c r="AZ7" s="14">
        <v>34.094000000000001</v>
      </c>
      <c r="BA7" s="34">
        <v>39.083080000000002</v>
      </c>
    </row>
    <row r="8" spans="1:53" x14ac:dyDescent="0.25">
      <c r="A8" s="22" t="s">
        <v>22</v>
      </c>
      <c r="B8" s="32">
        <v>0.63289629999999997</v>
      </c>
      <c r="C8" s="14">
        <v>0.52974520000000003</v>
      </c>
      <c r="D8" s="14">
        <v>0.87002109999999999</v>
      </c>
      <c r="E8" s="33">
        <v>0.94941030000000004</v>
      </c>
      <c r="F8" s="14">
        <v>0.90933260000000005</v>
      </c>
      <c r="G8" s="14">
        <v>1.2378039999999999</v>
      </c>
      <c r="H8" s="14">
        <v>0.96094349999999995</v>
      </c>
      <c r="I8" s="14">
        <v>1.17439</v>
      </c>
      <c r="J8" s="32">
        <v>1.418865</v>
      </c>
      <c r="K8" s="14">
        <v>0.74888149999999998</v>
      </c>
      <c r="L8" s="14">
        <v>0.85723950000000004</v>
      </c>
      <c r="M8" s="33">
        <v>0.89695729999999996</v>
      </c>
      <c r="N8" s="32">
        <v>0.89526550000000005</v>
      </c>
      <c r="O8" s="14">
        <v>0.75537960000000004</v>
      </c>
      <c r="P8" s="14">
        <v>0.96250849999999999</v>
      </c>
      <c r="Q8" s="33">
        <v>1.3789279999999999</v>
      </c>
      <c r="R8" s="32">
        <v>0.8630717</v>
      </c>
      <c r="S8" s="14">
        <v>0.98689780000000005</v>
      </c>
      <c r="T8" s="14">
        <v>1.442342</v>
      </c>
      <c r="U8" s="33">
        <v>1.1029439999999999</v>
      </c>
      <c r="V8" s="32">
        <v>1.0791740000000001</v>
      </c>
      <c r="W8" s="14">
        <v>0.8420607</v>
      </c>
      <c r="X8" s="14">
        <v>0.84577199999999997</v>
      </c>
      <c r="Y8" s="14">
        <v>0.89509090000000002</v>
      </c>
      <c r="Z8" s="32">
        <v>0.52286509999999997</v>
      </c>
      <c r="AA8" s="14">
        <v>0.76327370000000005</v>
      </c>
      <c r="AB8" s="14">
        <v>0.37305500000000003</v>
      </c>
      <c r="AC8" s="33">
        <v>1.50153</v>
      </c>
      <c r="AD8" s="32">
        <v>0.4816571</v>
      </c>
      <c r="AE8" s="14">
        <v>0.3286792</v>
      </c>
      <c r="AF8" s="14">
        <v>0.58881240000000001</v>
      </c>
      <c r="AG8" s="33">
        <v>1.116212</v>
      </c>
      <c r="AH8" s="32">
        <v>0.92092070000000004</v>
      </c>
      <c r="AI8" s="14">
        <v>0.94687860000000001</v>
      </c>
      <c r="AJ8" s="14">
        <v>0.83784449999999999</v>
      </c>
      <c r="AK8" s="33">
        <v>1.5189950000000001</v>
      </c>
      <c r="AL8" s="32">
        <v>0.98613070000000003</v>
      </c>
      <c r="AM8" s="14">
        <v>0.88470979999999999</v>
      </c>
      <c r="AN8" s="14">
        <v>1.000151</v>
      </c>
      <c r="AO8" s="33">
        <v>1.2721929999999999</v>
      </c>
      <c r="AP8" s="32">
        <v>0.90238220000000002</v>
      </c>
      <c r="AQ8" s="14">
        <v>0.92120120000000005</v>
      </c>
      <c r="AR8" s="14">
        <v>1.4058360000000001</v>
      </c>
      <c r="AS8" s="33">
        <v>1.228923</v>
      </c>
      <c r="AT8" s="32">
        <v>2.0820970000000001</v>
      </c>
      <c r="AU8" s="14">
        <v>0.83071859999999997</v>
      </c>
      <c r="AV8" s="14">
        <v>0.82675270000000001</v>
      </c>
      <c r="AW8" s="33">
        <v>1.0230600000000001</v>
      </c>
      <c r="AX8" s="32">
        <v>0.86164569999999996</v>
      </c>
      <c r="AY8" s="14">
        <v>0.80728350000000004</v>
      </c>
      <c r="AZ8" s="14">
        <v>0.2438852</v>
      </c>
      <c r="BA8" s="34">
        <v>0.89827040000000002</v>
      </c>
    </row>
    <row r="9" spans="1:53" x14ac:dyDescent="0.25">
      <c r="A9" s="22" t="s">
        <v>23</v>
      </c>
      <c r="B9" s="32">
        <v>39.880000000000003</v>
      </c>
      <c r="C9" s="14">
        <v>32.99</v>
      </c>
      <c r="D9" s="14">
        <v>32.72</v>
      </c>
      <c r="E9" s="33">
        <v>37.76</v>
      </c>
      <c r="F9" s="14">
        <v>36.71</v>
      </c>
      <c r="G9" s="14">
        <v>32.24</v>
      </c>
      <c r="H9" s="14">
        <v>31.35</v>
      </c>
      <c r="I9" s="14">
        <v>36.5</v>
      </c>
      <c r="J9" s="32">
        <v>32.340000000000003</v>
      </c>
      <c r="K9" s="14">
        <v>32.44</v>
      </c>
      <c r="L9" s="14">
        <v>33.08</v>
      </c>
      <c r="M9" s="33">
        <v>36.99</v>
      </c>
      <c r="N9" s="32">
        <v>38.700000000000003</v>
      </c>
      <c r="O9" s="14">
        <v>32.17</v>
      </c>
      <c r="P9" s="14">
        <v>32.76</v>
      </c>
      <c r="Q9" s="33">
        <v>35.409999999999997</v>
      </c>
      <c r="R9" s="32">
        <v>38.770000000000003</v>
      </c>
      <c r="S9" s="14">
        <v>31.46</v>
      </c>
      <c r="T9" s="14">
        <v>32.119999999999997</v>
      </c>
      <c r="U9" s="33">
        <v>34.409999999999997</v>
      </c>
      <c r="V9" s="32">
        <v>38.01</v>
      </c>
      <c r="W9" s="14">
        <v>32.53</v>
      </c>
      <c r="X9" s="14">
        <v>32.880000000000003</v>
      </c>
      <c r="Y9" s="14">
        <v>36.43</v>
      </c>
      <c r="Z9" s="32">
        <v>40.299999999999997</v>
      </c>
      <c r="AA9" s="14">
        <v>33.26</v>
      </c>
      <c r="AB9" s="14">
        <v>33.82</v>
      </c>
      <c r="AC9" s="33">
        <v>34.49</v>
      </c>
      <c r="AD9" s="32">
        <v>39.979999999999997</v>
      </c>
      <c r="AE9" s="14">
        <v>33.4</v>
      </c>
      <c r="AF9" s="14">
        <v>33.29</v>
      </c>
      <c r="AG9" s="33">
        <v>37.82</v>
      </c>
      <c r="AH9" s="32">
        <v>38.18</v>
      </c>
      <c r="AI9" s="14">
        <v>31.11</v>
      </c>
      <c r="AJ9" s="14">
        <v>32.659999999999997</v>
      </c>
      <c r="AK9" s="33">
        <v>34.06</v>
      </c>
      <c r="AL9" s="32">
        <v>38.409999999999997</v>
      </c>
      <c r="AM9" s="14">
        <v>32.68</v>
      </c>
      <c r="AN9" s="14">
        <v>32.22</v>
      </c>
      <c r="AO9" s="33">
        <v>36.4</v>
      </c>
      <c r="AP9" s="32">
        <v>38.450000000000003</v>
      </c>
      <c r="AQ9" s="14">
        <v>31.69</v>
      </c>
      <c r="AR9" s="14">
        <v>32.880000000000003</v>
      </c>
      <c r="AS9" s="33">
        <v>34.57</v>
      </c>
      <c r="AT9" s="32">
        <v>31.16</v>
      </c>
      <c r="AU9" s="14">
        <v>32.29</v>
      </c>
      <c r="AV9" s="14">
        <v>32.950000000000003</v>
      </c>
      <c r="AW9" s="33">
        <v>36.76</v>
      </c>
      <c r="AX9" s="32">
        <v>39.44</v>
      </c>
      <c r="AY9" s="14">
        <v>33.18</v>
      </c>
      <c r="AZ9" s="14">
        <v>33.74</v>
      </c>
      <c r="BA9" s="34">
        <v>37.549999999999997</v>
      </c>
    </row>
    <row r="10" spans="1:53" x14ac:dyDescent="0.25">
      <c r="A10" s="22" t="s">
        <v>48</v>
      </c>
      <c r="B10" s="32">
        <v>40.325000000000003</v>
      </c>
      <c r="C10" s="14">
        <v>33.130000000000003</v>
      </c>
      <c r="D10" s="14">
        <v>32.862499999999997</v>
      </c>
      <c r="E10" s="33">
        <v>38.164999999999999</v>
      </c>
      <c r="F10" s="14">
        <v>39.932499999999997</v>
      </c>
      <c r="G10" s="14">
        <v>32.92</v>
      </c>
      <c r="H10" s="14">
        <v>33.24</v>
      </c>
      <c r="I10" s="14">
        <v>37.772500000000001</v>
      </c>
      <c r="J10" s="32">
        <v>40.142499999999998</v>
      </c>
      <c r="K10" s="14">
        <v>32.979999999999997</v>
      </c>
      <c r="L10" s="14">
        <v>33.630000000000003</v>
      </c>
      <c r="M10" s="33">
        <v>37.729999999999997</v>
      </c>
      <c r="N10" s="32">
        <v>40.090000000000003</v>
      </c>
      <c r="O10" s="14">
        <v>32.83</v>
      </c>
      <c r="P10" s="14">
        <v>33.3125</v>
      </c>
      <c r="Q10" s="33">
        <v>37.380000000000003</v>
      </c>
      <c r="R10" s="32">
        <v>39.94</v>
      </c>
      <c r="S10" s="14">
        <v>33.17</v>
      </c>
      <c r="T10" s="14">
        <v>32.945</v>
      </c>
      <c r="U10" s="33">
        <v>37.744999999999997</v>
      </c>
      <c r="V10" s="32">
        <v>40.1</v>
      </c>
      <c r="W10" s="14">
        <v>32.892499999999998</v>
      </c>
      <c r="X10" s="14">
        <v>33.172499999999999</v>
      </c>
      <c r="Y10" s="14">
        <v>38.24</v>
      </c>
      <c r="Z10" s="32">
        <v>40.954999999999998</v>
      </c>
      <c r="AA10" s="14">
        <v>33.462499999999999</v>
      </c>
      <c r="AB10" s="14">
        <v>33.89</v>
      </c>
      <c r="AC10" s="33">
        <v>38.33</v>
      </c>
      <c r="AD10" s="32">
        <v>40.695</v>
      </c>
      <c r="AE10" s="14">
        <v>33.43</v>
      </c>
      <c r="AF10" s="14">
        <v>33.35</v>
      </c>
      <c r="AG10" s="33">
        <v>37.865000000000002</v>
      </c>
      <c r="AH10" s="32">
        <v>39.9925</v>
      </c>
      <c r="AI10" s="14">
        <v>32.76</v>
      </c>
      <c r="AJ10" s="14">
        <v>33.35</v>
      </c>
      <c r="AK10" s="33">
        <v>37.270000000000003</v>
      </c>
      <c r="AL10" s="32">
        <v>40.125</v>
      </c>
      <c r="AM10" s="14">
        <v>32.82</v>
      </c>
      <c r="AN10" s="14">
        <v>32.97</v>
      </c>
      <c r="AO10" s="33">
        <v>37.869999999999997</v>
      </c>
      <c r="AP10" s="32">
        <v>40.229999999999997</v>
      </c>
      <c r="AQ10" s="14">
        <v>33.1</v>
      </c>
      <c r="AR10" s="14">
        <v>33.700000000000003</v>
      </c>
      <c r="AS10" s="33">
        <v>37.782499999999999</v>
      </c>
      <c r="AT10" s="32">
        <v>39.884999999999998</v>
      </c>
      <c r="AU10" s="14">
        <v>32.854999999999997</v>
      </c>
      <c r="AV10" s="14">
        <v>33.225000000000001</v>
      </c>
      <c r="AW10" s="33">
        <v>38.31</v>
      </c>
      <c r="AX10" s="32">
        <v>40.704999999999998</v>
      </c>
      <c r="AY10" s="14">
        <v>33.270000000000003</v>
      </c>
      <c r="AZ10" s="14">
        <v>33.869999999999997</v>
      </c>
      <c r="BA10" s="34">
        <v>38.225000000000001</v>
      </c>
    </row>
    <row r="11" spans="1:53" x14ac:dyDescent="0.25">
      <c r="A11" s="22" t="s">
        <v>49</v>
      </c>
      <c r="B11" s="32">
        <v>40.81</v>
      </c>
      <c r="C11" s="14">
        <v>33.32</v>
      </c>
      <c r="D11" s="14">
        <v>34.024999999999999</v>
      </c>
      <c r="E11" s="33">
        <v>38.67</v>
      </c>
      <c r="F11" s="14">
        <v>40.325000000000003</v>
      </c>
      <c r="G11" s="14">
        <v>33.340000000000003</v>
      </c>
      <c r="H11" s="14">
        <v>33.880000000000003</v>
      </c>
      <c r="I11" s="14">
        <v>38.454999999999998</v>
      </c>
      <c r="J11" s="32">
        <v>40.67</v>
      </c>
      <c r="K11" s="14">
        <v>33.424999999999997</v>
      </c>
      <c r="L11" s="14">
        <v>34.195</v>
      </c>
      <c r="M11" s="33">
        <v>38.244999999999997</v>
      </c>
      <c r="N11" s="32">
        <v>40.57</v>
      </c>
      <c r="O11" s="14">
        <v>33.604999999999997</v>
      </c>
      <c r="P11" s="14">
        <v>33.875</v>
      </c>
      <c r="Q11" s="33">
        <v>38.494999999999997</v>
      </c>
      <c r="R11" s="32">
        <v>40.39</v>
      </c>
      <c r="S11" s="14">
        <v>33.734999999999999</v>
      </c>
      <c r="T11" s="14">
        <v>33.435000000000002</v>
      </c>
      <c r="U11" s="33">
        <v>38.435000000000002</v>
      </c>
      <c r="V11" s="32">
        <v>40.78</v>
      </c>
      <c r="W11" s="14">
        <v>33.520000000000003</v>
      </c>
      <c r="X11" s="14">
        <v>34.185000000000002</v>
      </c>
      <c r="Y11" s="14">
        <v>38.61</v>
      </c>
      <c r="Z11" s="32">
        <v>41.244999999999997</v>
      </c>
      <c r="AA11" s="14">
        <v>33.659999999999997</v>
      </c>
      <c r="AB11" s="14">
        <v>34.29</v>
      </c>
      <c r="AC11" s="33">
        <v>38.83</v>
      </c>
      <c r="AD11" s="32">
        <v>40.869999999999997</v>
      </c>
      <c r="AE11" s="14">
        <v>33.92</v>
      </c>
      <c r="AF11" s="14">
        <v>34.270000000000003</v>
      </c>
      <c r="AG11" s="33">
        <v>39.78</v>
      </c>
      <c r="AH11" s="32">
        <v>40.655000000000001</v>
      </c>
      <c r="AI11" s="14">
        <v>33.5</v>
      </c>
      <c r="AJ11" s="14">
        <v>33.71</v>
      </c>
      <c r="AK11" s="33">
        <v>38.715000000000003</v>
      </c>
      <c r="AL11" s="32">
        <v>40.659999999999997</v>
      </c>
      <c r="AM11" s="14">
        <v>33.78</v>
      </c>
      <c r="AN11" s="14">
        <v>34.14</v>
      </c>
      <c r="AO11" s="33">
        <v>38.335000000000001</v>
      </c>
      <c r="AP11" s="32">
        <v>40.75</v>
      </c>
      <c r="AQ11" s="14">
        <v>33.57</v>
      </c>
      <c r="AR11" s="14">
        <v>34.26</v>
      </c>
      <c r="AS11" s="33">
        <v>38.655000000000001</v>
      </c>
      <c r="AT11" s="32">
        <v>40.56</v>
      </c>
      <c r="AU11" s="14">
        <v>33.5</v>
      </c>
      <c r="AV11" s="14">
        <v>33.805</v>
      </c>
      <c r="AW11" s="33">
        <v>38.814999999999998</v>
      </c>
      <c r="AX11" s="32">
        <v>41.04</v>
      </c>
      <c r="AY11" s="14">
        <v>33.664999999999999</v>
      </c>
      <c r="AZ11" s="14">
        <v>34.159999999999997</v>
      </c>
      <c r="BA11" s="34">
        <v>39.1</v>
      </c>
    </row>
    <row r="12" spans="1:53" x14ac:dyDescent="0.25">
      <c r="A12" s="22" t="s">
        <v>50</v>
      </c>
      <c r="B12" s="32">
        <v>41.395000000000003</v>
      </c>
      <c r="C12" s="14">
        <v>34.119999999999997</v>
      </c>
      <c r="D12" s="14">
        <v>34.542499999999997</v>
      </c>
      <c r="E12" s="33">
        <v>39.94</v>
      </c>
      <c r="F12" s="14">
        <v>41.03</v>
      </c>
      <c r="G12" s="14">
        <v>33.977499999999999</v>
      </c>
      <c r="H12" s="14">
        <v>34.35</v>
      </c>
      <c r="I12" s="14">
        <v>39.202500000000001</v>
      </c>
      <c r="J12" s="32">
        <v>41.115000000000002</v>
      </c>
      <c r="K12" s="14">
        <v>33.997500000000002</v>
      </c>
      <c r="L12" s="14">
        <v>34.774999999999999</v>
      </c>
      <c r="M12" s="33">
        <v>39.277500000000003</v>
      </c>
      <c r="N12" s="32">
        <v>41.164999999999999</v>
      </c>
      <c r="O12" s="14">
        <v>34.115000000000002</v>
      </c>
      <c r="P12" s="14">
        <v>34.672499999999999</v>
      </c>
      <c r="Q12" s="33">
        <v>39.534999999999997</v>
      </c>
      <c r="R12" s="32">
        <v>41.15</v>
      </c>
      <c r="S12" s="14">
        <v>34.409999999999997</v>
      </c>
      <c r="T12" s="14">
        <v>34.104999999999997</v>
      </c>
      <c r="U12" s="33">
        <v>39.024999999999999</v>
      </c>
      <c r="V12" s="32">
        <v>41.12</v>
      </c>
      <c r="W12" s="14">
        <v>33.9375</v>
      </c>
      <c r="X12" s="14">
        <v>34.377499999999998</v>
      </c>
      <c r="Y12" s="14">
        <v>38.96</v>
      </c>
      <c r="Z12" s="32">
        <v>41.64</v>
      </c>
      <c r="AA12" s="14">
        <v>34.697499999999998</v>
      </c>
      <c r="AB12" s="14">
        <v>34.594999999999999</v>
      </c>
      <c r="AC12" s="33">
        <v>39.67</v>
      </c>
      <c r="AD12" s="32">
        <v>41.36</v>
      </c>
      <c r="AE12" s="14">
        <v>34.049999999999997</v>
      </c>
      <c r="AF12" s="14">
        <v>34.465000000000003</v>
      </c>
      <c r="AG12" s="33">
        <v>39.954999999999998</v>
      </c>
      <c r="AH12" s="32">
        <v>41.075000000000003</v>
      </c>
      <c r="AI12" s="14">
        <v>34.155000000000001</v>
      </c>
      <c r="AJ12" s="14">
        <v>34.555</v>
      </c>
      <c r="AK12" s="33">
        <v>39.58</v>
      </c>
      <c r="AL12" s="32">
        <v>41.134999999999998</v>
      </c>
      <c r="AM12" s="14">
        <v>34.17</v>
      </c>
      <c r="AN12" s="14">
        <v>34.46</v>
      </c>
      <c r="AO12" s="33">
        <v>39.202500000000001</v>
      </c>
      <c r="AP12" s="32">
        <v>41.27</v>
      </c>
      <c r="AQ12" s="14">
        <v>34.4</v>
      </c>
      <c r="AR12" s="14">
        <v>34.94</v>
      </c>
      <c r="AS12" s="33">
        <v>39.145000000000003</v>
      </c>
      <c r="AT12" s="32">
        <v>41.15</v>
      </c>
      <c r="AU12" s="14">
        <v>34.115000000000002</v>
      </c>
      <c r="AV12" s="14">
        <v>34.4</v>
      </c>
      <c r="AW12" s="33">
        <v>39.034999999999997</v>
      </c>
      <c r="AX12" s="32">
        <v>42.01</v>
      </c>
      <c r="AY12" s="14">
        <v>34.497500000000002</v>
      </c>
      <c r="AZ12" s="14">
        <v>34.284999999999997</v>
      </c>
      <c r="BA12" s="34">
        <v>39.645000000000003</v>
      </c>
    </row>
    <row r="13" spans="1:53" x14ac:dyDescent="0.25">
      <c r="A13" s="22" t="s">
        <v>24</v>
      </c>
      <c r="B13" s="32">
        <v>42</v>
      </c>
      <c r="C13" s="14">
        <v>34.24</v>
      </c>
      <c r="D13" s="14">
        <v>34.79</v>
      </c>
      <c r="E13" s="33">
        <v>40.01</v>
      </c>
      <c r="F13" s="14">
        <v>41.87</v>
      </c>
      <c r="G13" s="14">
        <v>37.6</v>
      </c>
      <c r="H13" s="14">
        <v>35.21</v>
      </c>
      <c r="I13" s="14">
        <v>41.71</v>
      </c>
      <c r="J13" s="32">
        <v>41.96</v>
      </c>
      <c r="K13" s="14">
        <v>35.17</v>
      </c>
      <c r="L13" s="14">
        <v>36</v>
      </c>
      <c r="M13" s="33">
        <v>40.020000000000003</v>
      </c>
      <c r="N13" s="32">
        <v>42.9</v>
      </c>
      <c r="O13" s="14">
        <v>34.64</v>
      </c>
      <c r="P13" s="14">
        <v>36.33</v>
      </c>
      <c r="Q13" s="33">
        <v>40.21</v>
      </c>
      <c r="R13" s="32">
        <v>42.36</v>
      </c>
      <c r="S13" s="14">
        <v>35.29</v>
      </c>
      <c r="T13" s="14">
        <v>37.99</v>
      </c>
      <c r="U13" s="33">
        <v>40.299999999999997</v>
      </c>
      <c r="V13" s="32">
        <v>45.22</v>
      </c>
      <c r="W13" s="14">
        <v>35.65</v>
      </c>
      <c r="X13" s="14">
        <v>35.86</v>
      </c>
      <c r="Y13" s="14">
        <v>39.71</v>
      </c>
      <c r="Z13" s="32">
        <v>42.29</v>
      </c>
      <c r="AA13" s="14">
        <v>35.29</v>
      </c>
      <c r="AB13" s="14">
        <v>34.75</v>
      </c>
      <c r="AC13" s="33">
        <v>40.35</v>
      </c>
      <c r="AD13" s="32">
        <v>41.8</v>
      </c>
      <c r="AE13" s="14">
        <v>34.15</v>
      </c>
      <c r="AF13" s="14">
        <v>34.590000000000003</v>
      </c>
      <c r="AG13" s="33">
        <v>40.01</v>
      </c>
      <c r="AH13" s="32">
        <v>42.76</v>
      </c>
      <c r="AI13" s="14">
        <v>34.979999999999997</v>
      </c>
      <c r="AJ13" s="14">
        <v>35.81</v>
      </c>
      <c r="AK13" s="33">
        <v>40.86</v>
      </c>
      <c r="AL13" s="32">
        <v>43.82</v>
      </c>
      <c r="AM13" s="14">
        <v>35.47</v>
      </c>
      <c r="AN13" s="14">
        <v>35.74</v>
      </c>
      <c r="AO13" s="33">
        <v>41.58</v>
      </c>
      <c r="AP13" s="32">
        <v>42.3</v>
      </c>
      <c r="AQ13" s="14">
        <v>35.159999999999997</v>
      </c>
      <c r="AR13" s="14">
        <v>38.200000000000003</v>
      </c>
      <c r="AS13" s="33">
        <v>40.89</v>
      </c>
      <c r="AT13" s="32">
        <v>42.25</v>
      </c>
      <c r="AU13" s="14">
        <v>35.020000000000003</v>
      </c>
      <c r="AV13" s="14">
        <v>36.08</v>
      </c>
      <c r="AW13" s="33">
        <v>41.64</v>
      </c>
      <c r="AX13" s="32">
        <v>42.91</v>
      </c>
      <c r="AY13" s="14">
        <v>35.36</v>
      </c>
      <c r="AZ13" s="14">
        <v>34.4</v>
      </c>
      <c r="BA13" s="34">
        <v>40.840000000000003</v>
      </c>
    </row>
    <row r="14" spans="1:53" x14ac:dyDescent="0.25">
      <c r="A14" s="22" t="s">
        <v>2</v>
      </c>
      <c r="B14" s="32">
        <v>0.16884450000000001</v>
      </c>
      <c r="C14" s="14">
        <v>0.45612140000000001</v>
      </c>
      <c r="D14" s="14">
        <v>-0.32778170000000001</v>
      </c>
      <c r="E14" s="33">
        <v>-3.5833530000000002E-2</v>
      </c>
      <c r="F14" s="14">
        <v>-1.238011</v>
      </c>
      <c r="G14" s="14">
        <v>2.3769330000000002</v>
      </c>
      <c r="H14" s="14">
        <v>-0.89021139999999999</v>
      </c>
      <c r="I14" s="14">
        <v>1.0748979999999999</v>
      </c>
      <c r="J14" s="32">
        <v>-4.0338390000000004</v>
      </c>
      <c r="K14" s="14">
        <v>0.68029640000000002</v>
      </c>
      <c r="L14" s="14">
        <v>0.59627379999999996</v>
      </c>
      <c r="M14" s="33">
        <v>0.44261590000000001</v>
      </c>
      <c r="N14" s="32">
        <v>0.35887550000000001</v>
      </c>
      <c r="O14" s="14">
        <v>-0.34144249999999998</v>
      </c>
      <c r="P14" s="14">
        <v>1.1178999999999999</v>
      </c>
      <c r="Q14" s="33">
        <v>-0.47795739999999998</v>
      </c>
      <c r="R14" s="32">
        <v>-9.4991400000000004E-2</v>
      </c>
      <c r="S14" s="14">
        <v>-0.47747919999999999</v>
      </c>
      <c r="T14" s="14">
        <v>2.137902</v>
      </c>
      <c r="U14" s="33">
        <v>-1.2608919999999999</v>
      </c>
      <c r="V14" s="32">
        <v>1.290727</v>
      </c>
      <c r="W14" s="14">
        <v>1.0029939999999999</v>
      </c>
      <c r="X14" s="14">
        <v>0.57333809999999996</v>
      </c>
      <c r="Y14" s="14">
        <v>-0.92803089999999999</v>
      </c>
      <c r="Z14" s="32">
        <v>0.2482422</v>
      </c>
      <c r="AA14" s="14">
        <v>1.233868</v>
      </c>
      <c r="AB14" s="14">
        <v>0.19812370000000001</v>
      </c>
      <c r="AC14" s="33">
        <v>-1.921667</v>
      </c>
      <c r="AD14" s="32">
        <v>-0.10250960000000001</v>
      </c>
      <c r="AE14" s="14">
        <v>-0.28332550000000001</v>
      </c>
      <c r="AF14" s="14">
        <v>-0.44020989999999999</v>
      </c>
      <c r="AG14" s="33">
        <v>-0.58814420000000001</v>
      </c>
      <c r="AH14" s="32">
        <v>-0.39924150000000003</v>
      </c>
      <c r="AI14" s="14">
        <v>-0.72737249999999998</v>
      </c>
      <c r="AJ14" s="14">
        <v>0.84334169999999997</v>
      </c>
      <c r="AK14" s="33">
        <v>-1.0385450000000001</v>
      </c>
      <c r="AL14" s="32">
        <v>0.52716540000000001</v>
      </c>
      <c r="AM14" s="14">
        <v>0.41381659999999998</v>
      </c>
      <c r="AN14" s="14">
        <v>1.848079E-2</v>
      </c>
      <c r="AO14" s="33">
        <v>0.69622070000000003</v>
      </c>
      <c r="AP14" s="32">
        <v>-0.83927010000000002</v>
      </c>
      <c r="AQ14" s="14">
        <v>-9.8719089999999995E-2</v>
      </c>
      <c r="AR14" s="14">
        <v>1.3383080000000001</v>
      </c>
      <c r="AS14" s="33">
        <v>-1.266332</v>
      </c>
      <c r="AT14" s="32">
        <v>-2.908121</v>
      </c>
      <c r="AU14" s="14">
        <v>0.3258702</v>
      </c>
      <c r="AV14" s="14">
        <v>1.158193</v>
      </c>
      <c r="AW14" s="33">
        <v>0.75925900000000002</v>
      </c>
      <c r="AX14" s="32">
        <v>5.5497159999999997E-2</v>
      </c>
      <c r="AY14" s="14">
        <v>1.4424669999999999</v>
      </c>
      <c r="AZ14" s="14">
        <v>-0.4542098</v>
      </c>
      <c r="BA14" s="34">
        <v>0.12734229999999999</v>
      </c>
    </row>
    <row r="15" spans="1:53" x14ac:dyDescent="0.25">
      <c r="A15" s="35" t="s">
        <v>3</v>
      </c>
      <c r="B15" s="36">
        <v>-0.80429419999999996</v>
      </c>
      <c r="C15" s="19">
        <v>-2.2139859999999998</v>
      </c>
      <c r="D15" s="19">
        <v>-2.1711559999999999</v>
      </c>
      <c r="E15" s="37">
        <v>-1.8395319999999999</v>
      </c>
      <c r="F15" s="19">
        <v>4.3030949999999999</v>
      </c>
      <c r="G15" s="19">
        <v>7.0484210000000003</v>
      </c>
      <c r="H15" s="19">
        <v>1.6551899999999999</v>
      </c>
      <c r="I15" s="19">
        <v>1.8868469999999999</v>
      </c>
      <c r="J15" s="36">
        <v>21.53922</v>
      </c>
      <c r="K15" s="19">
        <v>0.1023162</v>
      </c>
      <c r="L15" s="19">
        <v>-0.2112677</v>
      </c>
      <c r="M15" s="37">
        <v>-0.89044319999999999</v>
      </c>
      <c r="N15" s="36">
        <v>0.20189199999999999</v>
      </c>
      <c r="O15" s="19">
        <v>-0.84802279999999997</v>
      </c>
      <c r="P15" s="19">
        <v>1.2315430000000001</v>
      </c>
      <c r="Q15" s="37">
        <v>-0.87137560000000003</v>
      </c>
      <c r="R15" s="36">
        <v>-0.36876540000000002</v>
      </c>
      <c r="S15" s="19">
        <v>0.2166122</v>
      </c>
      <c r="T15" s="19">
        <v>6.1482919999999996</v>
      </c>
      <c r="U15" s="37">
        <v>3.2534860000000001</v>
      </c>
      <c r="V15" s="36">
        <v>6.1631729999999996</v>
      </c>
      <c r="W15" s="19">
        <v>1.108163</v>
      </c>
      <c r="X15" s="19">
        <v>0.41162219999999999</v>
      </c>
      <c r="Y15" s="19">
        <v>0.76444000000000001</v>
      </c>
      <c r="Z15" s="36">
        <v>-0.29192180000000001</v>
      </c>
      <c r="AA15" s="19">
        <v>0.60701629999999995</v>
      </c>
      <c r="AB15" s="19">
        <v>-1.2327699999999999</v>
      </c>
      <c r="AC15" s="37">
        <v>5.0090089999999998</v>
      </c>
      <c r="AD15" s="36">
        <v>0.37787690000000002</v>
      </c>
      <c r="AE15" s="19">
        <v>-2.5513910000000002</v>
      </c>
      <c r="AF15" s="19">
        <v>-2.8569580000000001</v>
      </c>
      <c r="AG15" s="37">
        <v>-3.2768410000000001</v>
      </c>
      <c r="AH15" s="36">
        <v>0.6400555</v>
      </c>
      <c r="AI15" s="19">
        <v>0.73341429999999996</v>
      </c>
      <c r="AJ15" s="19">
        <v>0.93931249999999999</v>
      </c>
      <c r="AK15" s="37">
        <v>1.625094</v>
      </c>
      <c r="AL15" s="36">
        <v>1.6474580000000001</v>
      </c>
      <c r="AM15" s="19">
        <v>-0.67364349999999995</v>
      </c>
      <c r="AN15" s="19">
        <v>-0.43653890000000001</v>
      </c>
      <c r="AO15" s="37">
        <v>0.64430600000000005</v>
      </c>
      <c r="AP15" s="36">
        <v>0.57194829999999997</v>
      </c>
      <c r="AQ15" s="19">
        <v>0.17296329999999999</v>
      </c>
      <c r="AR15" s="19">
        <v>1.9828429999999999</v>
      </c>
      <c r="AS15" s="37">
        <v>3.4793029999999998</v>
      </c>
      <c r="AT15" s="36">
        <v>9.7544160000000009</v>
      </c>
      <c r="AU15" s="19">
        <v>-0.74209760000000002</v>
      </c>
      <c r="AV15" s="19">
        <v>1.8105150000000001</v>
      </c>
      <c r="AW15" s="37">
        <v>2.7456469999999999</v>
      </c>
      <c r="AX15" s="36">
        <v>-0.4971083</v>
      </c>
      <c r="AY15" s="19">
        <v>2.0001220000000002</v>
      </c>
      <c r="AZ15" s="19">
        <v>0.69245100000000004</v>
      </c>
      <c r="BA15" s="38">
        <v>-2.9875739999999998E-3</v>
      </c>
    </row>
    <row r="16" spans="1:53" x14ac:dyDescent="0.25">
      <c r="A16" s="1"/>
      <c r="B16" s="21"/>
      <c r="E16" s="31"/>
      <c r="J16" s="21"/>
      <c r="M16" s="31"/>
      <c r="N16" s="21"/>
      <c r="Q16" s="31"/>
      <c r="R16" s="21"/>
      <c r="U16" s="31"/>
      <c r="V16" s="21"/>
      <c r="Z16" s="21"/>
      <c r="AC16" s="31"/>
      <c r="AD16" s="21"/>
      <c r="AG16" s="31"/>
      <c r="AH16" s="21"/>
      <c r="AK16" s="31"/>
      <c r="AL16" s="21"/>
      <c r="AO16" s="31"/>
      <c r="AP16" s="21"/>
      <c r="AS16" s="31"/>
      <c r="AT16" s="21"/>
      <c r="AW16" s="31"/>
      <c r="AX16" s="21"/>
      <c r="BA16" s="4"/>
    </row>
    <row r="17" spans="1:53" x14ac:dyDescent="0.25">
      <c r="A17" s="5" t="s">
        <v>15</v>
      </c>
      <c r="B17" s="26"/>
      <c r="C17" s="6"/>
      <c r="D17" s="6"/>
      <c r="E17" s="27"/>
      <c r="F17" s="6"/>
      <c r="G17" s="6"/>
      <c r="H17" s="6"/>
      <c r="I17" s="6"/>
      <c r="J17" s="26"/>
      <c r="K17" s="6"/>
      <c r="L17" s="6"/>
      <c r="M17" s="27"/>
      <c r="N17" s="26"/>
      <c r="O17" s="6"/>
      <c r="P17" s="6"/>
      <c r="Q17" s="27"/>
      <c r="R17" s="26"/>
      <c r="S17" s="6"/>
      <c r="T17" s="6"/>
      <c r="U17" s="27"/>
      <c r="V17" s="26"/>
      <c r="W17" s="6"/>
      <c r="X17" s="6"/>
      <c r="Y17" s="6"/>
      <c r="Z17" s="26"/>
      <c r="AA17" s="6"/>
      <c r="AB17" s="6"/>
      <c r="AC17" s="27"/>
      <c r="AD17" s="26"/>
      <c r="AE17" s="6"/>
      <c r="AF17" s="6"/>
      <c r="AG17" s="27"/>
      <c r="AH17" s="26"/>
      <c r="AI17" s="6"/>
      <c r="AJ17" s="6"/>
      <c r="AK17" s="27"/>
      <c r="AL17" s="26"/>
      <c r="AM17" s="6"/>
      <c r="AN17" s="6"/>
      <c r="AO17" s="27"/>
      <c r="AP17" s="26"/>
      <c r="AQ17" s="6"/>
      <c r="AR17" s="6"/>
      <c r="AS17" s="27"/>
      <c r="AT17" s="26"/>
      <c r="AU17" s="6"/>
      <c r="AV17" s="6"/>
      <c r="AW17" s="27"/>
      <c r="AX17" s="26"/>
      <c r="AY17" s="6"/>
      <c r="AZ17" s="6"/>
      <c r="BA17" s="29"/>
    </row>
    <row r="18" spans="1:53" s="2" customFormat="1" x14ac:dyDescent="0.25">
      <c r="A18" s="22"/>
      <c r="B18" s="17" t="s">
        <v>4</v>
      </c>
      <c r="C18" s="2" t="s">
        <v>5</v>
      </c>
      <c r="D18" s="2" t="s">
        <v>6</v>
      </c>
      <c r="E18" s="30"/>
      <c r="F18" s="2" t="s">
        <v>4</v>
      </c>
      <c r="G18" s="2" t="s">
        <v>5</v>
      </c>
      <c r="H18" s="2" t="s">
        <v>6</v>
      </c>
      <c r="J18" s="17" t="s">
        <v>4</v>
      </c>
      <c r="K18" s="2" t="s">
        <v>5</v>
      </c>
      <c r="L18" s="2" t="s">
        <v>6</v>
      </c>
      <c r="M18" s="30"/>
      <c r="N18" s="17" t="s">
        <v>4</v>
      </c>
      <c r="O18" s="2" t="s">
        <v>5</v>
      </c>
      <c r="P18" s="2" t="s">
        <v>6</v>
      </c>
      <c r="Q18" s="30"/>
      <c r="R18" s="17" t="s">
        <v>4</v>
      </c>
      <c r="S18" s="2" t="s">
        <v>5</v>
      </c>
      <c r="T18" s="2" t="s">
        <v>6</v>
      </c>
      <c r="U18" s="30"/>
      <c r="V18" s="17" t="s">
        <v>4</v>
      </c>
      <c r="W18" s="2" t="s">
        <v>5</v>
      </c>
      <c r="X18" s="2" t="s">
        <v>6</v>
      </c>
      <c r="Z18" s="17" t="s">
        <v>4</v>
      </c>
      <c r="AA18" s="2" t="s">
        <v>5</v>
      </c>
      <c r="AB18" s="2" t="s">
        <v>6</v>
      </c>
      <c r="AC18" s="30"/>
      <c r="AD18" s="17" t="s">
        <v>4</v>
      </c>
      <c r="AE18" s="2" t="s">
        <v>5</v>
      </c>
      <c r="AF18" s="2" t="s">
        <v>6</v>
      </c>
      <c r="AG18" s="30"/>
      <c r="AH18" s="17" t="s">
        <v>4</v>
      </c>
      <c r="AI18" s="2" t="s">
        <v>5</v>
      </c>
      <c r="AJ18" s="2" t="s">
        <v>6</v>
      </c>
      <c r="AK18" s="30"/>
      <c r="AL18" s="17" t="s">
        <v>4</v>
      </c>
      <c r="AM18" s="2" t="s">
        <v>5</v>
      </c>
      <c r="AN18" s="2" t="s">
        <v>6</v>
      </c>
      <c r="AO18" s="30"/>
      <c r="AP18" s="17" t="s">
        <v>4</v>
      </c>
      <c r="AQ18" s="2" t="s">
        <v>5</v>
      </c>
      <c r="AR18" s="2" t="s">
        <v>6</v>
      </c>
      <c r="AS18" s="30"/>
      <c r="AT18" s="17" t="s">
        <v>4</v>
      </c>
      <c r="AU18" s="2" t="s">
        <v>5</v>
      </c>
      <c r="AV18" s="2" t="s">
        <v>6</v>
      </c>
      <c r="AW18" s="30"/>
      <c r="AX18" s="17" t="s">
        <v>4</v>
      </c>
      <c r="AY18" s="2" t="s">
        <v>5</v>
      </c>
      <c r="AZ18" s="2" t="s">
        <v>6</v>
      </c>
      <c r="BA18" s="23"/>
    </row>
    <row r="19" spans="1:53" x14ac:dyDescent="0.25">
      <c r="A19" s="22" t="s">
        <v>9</v>
      </c>
      <c r="B19" s="39">
        <v>315.62599999999998</v>
      </c>
      <c r="C19" s="40">
        <v>3</v>
      </c>
      <c r="D19" s="41">
        <v>105.209</v>
      </c>
      <c r="E19" s="42"/>
      <c r="F19" s="41">
        <v>848.03899999999999</v>
      </c>
      <c r="G19" s="40">
        <v>3</v>
      </c>
      <c r="H19" s="41">
        <v>282.68</v>
      </c>
      <c r="I19" s="41"/>
      <c r="J19" s="39">
        <v>874.36900000000003</v>
      </c>
      <c r="K19" s="40">
        <v>3</v>
      </c>
      <c r="L19" s="41">
        <v>291.45600000000002</v>
      </c>
      <c r="M19" s="42"/>
      <c r="N19" s="39">
        <v>883.51300000000003</v>
      </c>
      <c r="O19" s="40">
        <v>3</v>
      </c>
      <c r="P19" s="41">
        <v>294.50400000000002</v>
      </c>
      <c r="Q19" s="42"/>
      <c r="R19" s="39">
        <v>847.27499999999998</v>
      </c>
      <c r="S19" s="40">
        <v>3</v>
      </c>
      <c r="T19" s="41">
        <v>282.42500000000001</v>
      </c>
      <c r="U19" s="42"/>
      <c r="V19" s="39">
        <v>887.84100000000001</v>
      </c>
      <c r="W19" s="40">
        <v>3</v>
      </c>
      <c r="X19" s="41">
        <v>295.947</v>
      </c>
      <c r="Y19" s="41"/>
      <c r="Z19" s="39">
        <v>377.53800000000001</v>
      </c>
      <c r="AA19" s="40">
        <v>3</v>
      </c>
      <c r="AB19" s="41">
        <v>125.846</v>
      </c>
      <c r="AC19" s="42"/>
      <c r="AD19" s="39">
        <v>289.13200000000001</v>
      </c>
      <c r="AE19" s="40">
        <v>3</v>
      </c>
      <c r="AF19" s="41">
        <v>96.377200000000002</v>
      </c>
      <c r="AG19" s="42"/>
      <c r="AH19" s="39">
        <v>901.29300000000001</v>
      </c>
      <c r="AI19" s="40">
        <v>3</v>
      </c>
      <c r="AJ19" s="41">
        <v>300.43099999999998</v>
      </c>
      <c r="AK19" s="42"/>
      <c r="AL19" s="39">
        <v>862.26199999999994</v>
      </c>
      <c r="AM19" s="40">
        <v>3</v>
      </c>
      <c r="AN19" s="41">
        <v>287.42099999999999</v>
      </c>
      <c r="AO19" s="42"/>
      <c r="AP19" s="39">
        <v>813.31399999999996</v>
      </c>
      <c r="AQ19" s="40">
        <v>3</v>
      </c>
      <c r="AR19" s="41">
        <v>271.10500000000002</v>
      </c>
      <c r="AS19" s="42"/>
      <c r="AT19" s="39">
        <v>828.60799999999995</v>
      </c>
      <c r="AU19" s="40">
        <v>3</v>
      </c>
      <c r="AV19" s="41">
        <v>276.20299999999997</v>
      </c>
      <c r="AW19" s="42"/>
      <c r="AX19" s="39">
        <v>404.04599999999999</v>
      </c>
      <c r="AY19" s="40">
        <v>3</v>
      </c>
      <c r="AZ19" s="41">
        <v>134.68199999999999</v>
      </c>
      <c r="BA19" s="43"/>
    </row>
    <row r="20" spans="1:53" x14ac:dyDescent="0.25">
      <c r="A20" s="22" t="s">
        <v>10</v>
      </c>
      <c r="B20" s="39">
        <v>13.3194</v>
      </c>
      <c r="C20" s="40">
        <v>25</v>
      </c>
      <c r="D20" s="41">
        <v>0.53277699999999995</v>
      </c>
      <c r="E20" s="42"/>
      <c r="F20" s="41">
        <v>106.495</v>
      </c>
      <c r="G20" s="40">
        <v>99</v>
      </c>
      <c r="H20" s="41">
        <v>1.0757099999999999</v>
      </c>
      <c r="I20" s="41"/>
      <c r="J20" s="39">
        <v>136.09800000000001</v>
      </c>
      <c r="K20" s="40">
        <v>102</v>
      </c>
      <c r="L20" s="41">
        <v>1.33429</v>
      </c>
      <c r="M20" s="42"/>
      <c r="N20" s="39">
        <v>102.80800000000001</v>
      </c>
      <c r="O20" s="40">
        <v>99</v>
      </c>
      <c r="P20" s="41">
        <v>1.0384599999999999</v>
      </c>
      <c r="Q20" s="42"/>
      <c r="R20" s="39">
        <v>121.387</v>
      </c>
      <c r="S20" s="40">
        <v>111</v>
      </c>
      <c r="T20" s="41">
        <v>1.09358</v>
      </c>
      <c r="U20" s="42"/>
      <c r="V20" s="39">
        <v>91.133799999999994</v>
      </c>
      <c r="W20" s="40">
        <v>96</v>
      </c>
      <c r="X20" s="41">
        <v>0.94930999999999999</v>
      </c>
      <c r="Y20" s="41"/>
      <c r="Z20" s="39">
        <v>36.265900000000002</v>
      </c>
      <c r="AA20" s="40">
        <v>42</v>
      </c>
      <c r="AB20" s="41">
        <v>0.86347300000000005</v>
      </c>
      <c r="AC20" s="42"/>
      <c r="AD20" s="39">
        <v>9.5865600000000004</v>
      </c>
      <c r="AE20" s="40">
        <v>24</v>
      </c>
      <c r="AF20" s="41">
        <v>0.39944000000000002</v>
      </c>
      <c r="AG20" s="42"/>
      <c r="AH20" s="39">
        <v>114.899</v>
      </c>
      <c r="AI20" s="40">
        <v>97</v>
      </c>
      <c r="AJ20" s="41">
        <v>1.18452</v>
      </c>
      <c r="AK20" s="42"/>
      <c r="AL20" s="39">
        <v>107.892</v>
      </c>
      <c r="AM20" s="40">
        <v>98</v>
      </c>
      <c r="AN20" s="41">
        <v>1.10094</v>
      </c>
      <c r="AO20" s="42"/>
      <c r="AP20" s="39">
        <v>117.93600000000001</v>
      </c>
      <c r="AQ20" s="40">
        <v>100</v>
      </c>
      <c r="AR20" s="41">
        <v>1.17936</v>
      </c>
      <c r="AS20" s="42"/>
      <c r="AT20" s="39">
        <v>249.11799999999999</v>
      </c>
      <c r="AU20" s="40">
        <v>101</v>
      </c>
      <c r="AV20" s="41">
        <v>2.46652</v>
      </c>
      <c r="AW20" s="42"/>
      <c r="AX20" s="39">
        <v>30.997499999999999</v>
      </c>
      <c r="AY20" s="40">
        <v>45</v>
      </c>
      <c r="AZ20" s="41">
        <v>0.68883399999999995</v>
      </c>
      <c r="BA20" s="43"/>
    </row>
    <row r="21" spans="1:53" x14ac:dyDescent="0.25">
      <c r="A21" s="22" t="s">
        <v>11</v>
      </c>
      <c r="B21" s="39">
        <v>328.94499999999999</v>
      </c>
      <c r="C21" s="40">
        <v>28</v>
      </c>
      <c r="D21" s="41">
        <v>1.0000000000000001E-5</v>
      </c>
      <c r="E21" s="42"/>
      <c r="F21" s="41">
        <v>954.53399999999999</v>
      </c>
      <c r="G21" s="40">
        <v>102</v>
      </c>
      <c r="H21" s="41">
        <v>1.0000000000000001E-5</v>
      </c>
      <c r="I21" s="41"/>
      <c r="J21" s="39">
        <v>1010.47</v>
      </c>
      <c r="K21" s="40">
        <v>105</v>
      </c>
      <c r="L21" s="41">
        <v>1.0000000000000001E-5</v>
      </c>
      <c r="M21" s="42"/>
      <c r="N21" s="39">
        <v>986.32100000000003</v>
      </c>
      <c r="O21" s="40">
        <v>102</v>
      </c>
      <c r="P21" s="41">
        <v>1.0000000000000001E-5</v>
      </c>
      <c r="Q21" s="42"/>
      <c r="R21" s="39">
        <v>968.66200000000003</v>
      </c>
      <c r="S21" s="40">
        <v>114</v>
      </c>
      <c r="T21" s="41">
        <v>1.0000000000000001E-5</v>
      </c>
      <c r="U21" s="42"/>
      <c r="V21" s="39">
        <v>978.97400000000005</v>
      </c>
      <c r="W21" s="40">
        <v>99</v>
      </c>
      <c r="X21" s="41">
        <v>1.0000000000000001E-5</v>
      </c>
      <c r="Y21" s="41"/>
      <c r="Z21" s="39">
        <v>413.80399999999997</v>
      </c>
      <c r="AA21" s="40">
        <v>45</v>
      </c>
      <c r="AB21" s="41">
        <v>1.0000000000000001E-5</v>
      </c>
      <c r="AC21" s="42"/>
      <c r="AD21" s="39">
        <v>298.71800000000002</v>
      </c>
      <c r="AE21" s="40">
        <v>27</v>
      </c>
      <c r="AF21" s="41">
        <v>1.0000000000000001E-5</v>
      </c>
      <c r="AG21" s="42"/>
      <c r="AH21" s="39">
        <v>1016.19</v>
      </c>
      <c r="AI21" s="40">
        <v>100</v>
      </c>
      <c r="AJ21" s="41">
        <v>1.0000000000000001E-5</v>
      </c>
      <c r="AK21" s="42"/>
      <c r="AL21" s="39">
        <v>970.154</v>
      </c>
      <c r="AM21" s="40">
        <v>101</v>
      </c>
      <c r="AN21" s="41">
        <v>1.0000000000000001E-5</v>
      </c>
      <c r="AO21" s="42"/>
      <c r="AP21" s="39">
        <v>931.25</v>
      </c>
      <c r="AQ21" s="40">
        <v>103</v>
      </c>
      <c r="AR21" s="41">
        <v>1.0000000000000001E-5</v>
      </c>
      <c r="AS21" s="42"/>
      <c r="AT21" s="39">
        <v>1077.73</v>
      </c>
      <c r="AU21" s="40">
        <v>104</v>
      </c>
      <c r="AV21" s="41">
        <v>1.0000000000000001E-5</v>
      </c>
      <c r="AW21" s="42"/>
      <c r="AX21" s="39">
        <v>435.04399999999998</v>
      </c>
      <c r="AY21" s="40">
        <v>48</v>
      </c>
      <c r="AZ21" s="41">
        <v>1.0000000000000001E-5</v>
      </c>
      <c r="BA21" s="43"/>
    </row>
    <row r="22" spans="1:53" x14ac:dyDescent="0.25">
      <c r="A22" s="22" t="s">
        <v>7</v>
      </c>
      <c r="B22" s="44">
        <v>197.5</v>
      </c>
      <c r="C22" s="45"/>
      <c r="D22" s="45"/>
      <c r="E22" s="46"/>
      <c r="F22" s="45">
        <v>262.8</v>
      </c>
      <c r="G22" s="45"/>
      <c r="H22" s="45"/>
      <c r="I22" s="45"/>
      <c r="J22" s="44">
        <v>218.4</v>
      </c>
      <c r="K22" s="45"/>
      <c r="L22" s="45"/>
      <c r="M22" s="46"/>
      <c r="N22" s="44">
        <v>283.60000000000002</v>
      </c>
      <c r="O22" s="45"/>
      <c r="P22" s="45"/>
      <c r="Q22" s="46"/>
      <c r="R22" s="44">
        <v>258.3</v>
      </c>
      <c r="S22" s="45"/>
      <c r="T22" s="45"/>
      <c r="U22" s="46"/>
      <c r="V22" s="44">
        <v>311.7</v>
      </c>
      <c r="W22" s="45"/>
      <c r="X22" s="45"/>
      <c r="Y22" s="45"/>
      <c r="Z22" s="44">
        <v>145.69999999999999</v>
      </c>
      <c r="AA22" s="45"/>
      <c r="AB22" s="45"/>
      <c r="AC22" s="46"/>
      <c r="AD22" s="44">
        <v>241.3</v>
      </c>
      <c r="AE22" s="45"/>
      <c r="AF22" s="45"/>
      <c r="AG22" s="46"/>
      <c r="AH22" s="44">
        <v>253.6</v>
      </c>
      <c r="AI22" s="45"/>
      <c r="AJ22" s="45"/>
      <c r="AK22" s="46"/>
      <c r="AL22" s="44">
        <v>261.10000000000002</v>
      </c>
      <c r="AM22" s="45"/>
      <c r="AN22" s="45"/>
      <c r="AO22" s="46"/>
      <c r="AP22" s="44">
        <v>229.9</v>
      </c>
      <c r="AQ22" s="45"/>
      <c r="AR22" s="45"/>
      <c r="AS22" s="46"/>
      <c r="AT22" s="44">
        <v>112</v>
      </c>
      <c r="AU22" s="45"/>
      <c r="AV22" s="45"/>
      <c r="AW22" s="46"/>
      <c r="AX22" s="44">
        <v>195.5</v>
      </c>
      <c r="AY22" s="45"/>
      <c r="AZ22" s="45"/>
      <c r="BA22" s="47"/>
    </row>
    <row r="23" spans="1:53" x14ac:dyDescent="0.25">
      <c r="A23" s="22" t="s">
        <v>8</v>
      </c>
      <c r="B23" s="39">
        <v>1.575E-17</v>
      </c>
      <c r="C23" s="41"/>
      <c r="D23" s="41"/>
      <c r="E23" s="42"/>
      <c r="F23" s="41">
        <v>5.3830000000000004E-47</v>
      </c>
      <c r="G23" s="41"/>
      <c r="H23" s="41"/>
      <c r="I23" s="41"/>
      <c r="J23" s="39">
        <v>2.9810000000000002E-44</v>
      </c>
      <c r="K23" s="41"/>
      <c r="L23" s="41"/>
      <c r="M23" s="42"/>
      <c r="N23" s="39">
        <v>1.866E-48</v>
      </c>
      <c r="O23" s="41"/>
      <c r="P23" s="41"/>
      <c r="Q23" s="42"/>
      <c r="R23" s="39">
        <v>6.8869999999999996E-50</v>
      </c>
      <c r="S23" s="41"/>
      <c r="T23" s="41"/>
      <c r="U23" s="42"/>
      <c r="V23" s="39">
        <v>2.417E-49</v>
      </c>
      <c r="W23" s="41"/>
      <c r="X23" s="41"/>
      <c r="Y23" s="41"/>
      <c r="Z23" s="39">
        <v>3.1549999999999998E-22</v>
      </c>
      <c r="AA23" s="41"/>
      <c r="AB23" s="41"/>
      <c r="AC23" s="42"/>
      <c r="AD23" s="39">
        <v>4.7370000000000003E-18</v>
      </c>
      <c r="AE23" s="41"/>
      <c r="AF23" s="41"/>
      <c r="AG23" s="42"/>
      <c r="AH23" s="39">
        <v>9.1229999999999995E-46</v>
      </c>
      <c r="AI23" s="41"/>
      <c r="AJ23" s="41"/>
      <c r="AK23" s="42"/>
      <c r="AL23" s="39">
        <v>1.371E-46</v>
      </c>
      <c r="AM23" s="41"/>
      <c r="AN23" s="41"/>
      <c r="AO23" s="42"/>
      <c r="AP23" s="39">
        <v>1.013E-44</v>
      </c>
      <c r="AQ23" s="41"/>
      <c r="AR23" s="41"/>
      <c r="AS23" s="42"/>
      <c r="AT23" s="39">
        <v>5.3490000000000002E-32</v>
      </c>
      <c r="AU23" s="41"/>
      <c r="AV23" s="41"/>
      <c r="AW23" s="42"/>
      <c r="AX23" s="39">
        <v>8.095E-26</v>
      </c>
      <c r="AY23" s="41"/>
      <c r="AZ23" s="41"/>
      <c r="BA23" s="43"/>
    </row>
    <row r="24" spans="1:53" x14ac:dyDescent="0.25">
      <c r="A24" s="22" t="s">
        <v>19</v>
      </c>
      <c r="B24" s="39">
        <v>0.95309999999999995</v>
      </c>
      <c r="C24" s="41"/>
      <c r="D24" s="41"/>
      <c r="E24" s="42"/>
      <c r="F24" s="41">
        <v>0.8841</v>
      </c>
      <c r="G24" s="41"/>
      <c r="H24" s="41"/>
      <c r="I24" s="41"/>
      <c r="J24" s="39">
        <v>0.86019999999999996</v>
      </c>
      <c r="K24" s="41"/>
      <c r="L24" s="41"/>
      <c r="M24" s="42"/>
      <c r="N24" s="39">
        <v>0.89170000000000005</v>
      </c>
      <c r="O24" s="41"/>
      <c r="P24" s="41"/>
      <c r="Q24" s="42"/>
      <c r="R24" s="39">
        <v>0.87029999999999996</v>
      </c>
      <c r="S24" s="41"/>
      <c r="T24" s="41"/>
      <c r="U24" s="42"/>
      <c r="V24" s="39">
        <v>0.90310000000000001</v>
      </c>
      <c r="W24" s="41"/>
      <c r="X24" s="41"/>
      <c r="Y24" s="41"/>
      <c r="Z24" s="39">
        <v>0.9042</v>
      </c>
      <c r="AA24" s="41"/>
      <c r="AB24" s="41"/>
      <c r="AC24" s="42"/>
      <c r="AD24" s="39">
        <v>0.96260000000000001</v>
      </c>
      <c r="AE24" s="41"/>
      <c r="AF24" s="41"/>
      <c r="AG24" s="42"/>
      <c r="AH24" s="39">
        <v>0.88239999999999996</v>
      </c>
      <c r="AI24" s="41"/>
      <c r="AJ24" s="41"/>
      <c r="AK24" s="42"/>
      <c r="AL24" s="39">
        <v>0.88439999999999996</v>
      </c>
      <c r="AM24" s="41"/>
      <c r="AN24" s="41"/>
      <c r="AO24" s="42"/>
      <c r="AP24" s="39">
        <v>0.86850000000000005</v>
      </c>
      <c r="AQ24" s="41"/>
      <c r="AR24" s="41"/>
      <c r="AS24" s="42"/>
      <c r="AT24" s="39">
        <v>0.76019999999999999</v>
      </c>
      <c r="AU24" s="41"/>
      <c r="AV24" s="41"/>
      <c r="AW24" s="42"/>
      <c r="AX24" s="39">
        <v>0.92249999999999999</v>
      </c>
      <c r="AY24" s="41"/>
      <c r="AZ24" s="41"/>
      <c r="BA24" s="43"/>
    </row>
    <row r="25" spans="1:53" x14ac:dyDescent="0.25">
      <c r="A25" s="7" t="s">
        <v>17</v>
      </c>
      <c r="B25" s="48"/>
      <c r="C25" s="49"/>
      <c r="D25" s="49"/>
      <c r="E25" s="50"/>
      <c r="F25" s="49"/>
      <c r="G25" s="49"/>
      <c r="H25" s="49"/>
      <c r="I25" s="49"/>
      <c r="J25" s="48"/>
      <c r="K25" s="49"/>
      <c r="L25" s="49"/>
      <c r="M25" s="50"/>
      <c r="N25" s="48"/>
      <c r="O25" s="49"/>
      <c r="P25" s="49"/>
      <c r="Q25" s="50"/>
      <c r="R25" s="48"/>
      <c r="S25" s="49"/>
      <c r="T25" s="49"/>
      <c r="U25" s="50"/>
      <c r="V25" s="48"/>
      <c r="W25" s="49"/>
      <c r="X25" s="49"/>
      <c r="Y25" s="49"/>
      <c r="Z25" s="48"/>
      <c r="AA25" s="49"/>
      <c r="AB25" s="49"/>
      <c r="AC25" s="50"/>
      <c r="AD25" s="48"/>
      <c r="AE25" s="49"/>
      <c r="AF25" s="49"/>
      <c r="AG25" s="50"/>
      <c r="AH25" s="48"/>
      <c r="AI25" s="49"/>
      <c r="AJ25" s="49"/>
      <c r="AK25" s="50"/>
      <c r="AL25" s="48"/>
      <c r="AM25" s="49"/>
      <c r="AN25" s="49"/>
      <c r="AO25" s="50"/>
      <c r="AP25" s="48"/>
      <c r="AQ25" s="49"/>
      <c r="AR25" s="49"/>
      <c r="AS25" s="50"/>
      <c r="AT25" s="48"/>
      <c r="AU25" s="49"/>
      <c r="AV25" s="49"/>
      <c r="AW25" s="50"/>
      <c r="AX25" s="48"/>
      <c r="AY25" s="49"/>
      <c r="AZ25" s="49"/>
      <c r="BA25" s="51"/>
    </row>
    <row r="26" spans="1:53" x14ac:dyDescent="0.25">
      <c r="A26" s="35" t="s">
        <v>20</v>
      </c>
      <c r="B26" s="52">
        <v>0.24629999999999999</v>
      </c>
      <c r="C26" s="53"/>
      <c r="D26" s="53"/>
      <c r="E26" s="54"/>
      <c r="F26" s="53">
        <v>0.69840000000000002</v>
      </c>
      <c r="G26" s="53"/>
      <c r="H26" s="53"/>
      <c r="I26" s="53"/>
      <c r="J26" s="52">
        <v>0.84009999999999996</v>
      </c>
      <c r="K26" s="53"/>
      <c r="L26" s="53"/>
      <c r="M26" s="54"/>
      <c r="N26" s="55">
        <v>7.1679999999999999E-3</v>
      </c>
      <c r="O26" s="53"/>
      <c r="P26" s="53"/>
      <c r="Q26" s="54"/>
      <c r="R26" s="52">
        <v>0.75609999999999999</v>
      </c>
      <c r="S26" s="53"/>
      <c r="T26" s="53"/>
      <c r="U26" s="54"/>
      <c r="V26" s="52">
        <v>0.93320000000000003</v>
      </c>
      <c r="W26" s="53"/>
      <c r="X26" s="53"/>
      <c r="Y26" s="53"/>
      <c r="Z26" s="52">
        <v>6.9449999999999998E-2</v>
      </c>
      <c r="AA26" s="53"/>
      <c r="AB26" s="53"/>
      <c r="AC26" s="54"/>
      <c r="AD26" s="55">
        <v>5.6919999999999996E-4</v>
      </c>
      <c r="AE26" s="53"/>
      <c r="AF26" s="53"/>
      <c r="AG26" s="54"/>
      <c r="AH26" s="55">
        <v>4.9450000000000001E-2</v>
      </c>
      <c r="AI26" s="53"/>
      <c r="AJ26" s="53"/>
      <c r="AK26" s="54"/>
      <c r="AL26" s="52">
        <v>0.56510000000000005</v>
      </c>
      <c r="AM26" s="53"/>
      <c r="AN26" s="53"/>
      <c r="AO26" s="54"/>
      <c r="AP26" s="52">
        <v>0.43940000000000001</v>
      </c>
      <c r="AQ26" s="53"/>
      <c r="AR26" s="53"/>
      <c r="AS26" s="54"/>
      <c r="AT26" s="52">
        <v>0.13880000000000001</v>
      </c>
      <c r="AU26" s="53"/>
      <c r="AV26" s="53"/>
      <c r="AW26" s="54"/>
      <c r="AX26" s="52">
        <v>0.16619999999999999</v>
      </c>
      <c r="AY26" s="53"/>
      <c r="AZ26" s="53"/>
      <c r="BA26" s="56"/>
    </row>
    <row r="27" spans="1:53" ht="15" customHeight="1" x14ac:dyDescent="0.25">
      <c r="A27" s="57" t="s">
        <v>18</v>
      </c>
      <c r="B27" s="39"/>
      <c r="C27" s="41"/>
      <c r="D27" s="41"/>
      <c r="E27" s="42"/>
      <c r="F27" s="41"/>
      <c r="G27" s="41"/>
      <c r="H27" s="41"/>
      <c r="I27" s="41"/>
      <c r="J27" s="39"/>
      <c r="K27" s="41"/>
      <c r="L27" s="41"/>
      <c r="M27" s="42"/>
      <c r="N27" s="39"/>
      <c r="O27" s="41"/>
      <c r="P27" s="41"/>
      <c r="Q27" s="42"/>
      <c r="R27" s="39"/>
      <c r="S27" s="41"/>
      <c r="T27" s="41"/>
      <c r="U27" s="42"/>
      <c r="V27" s="39"/>
      <c r="W27" s="41"/>
      <c r="X27" s="41"/>
      <c r="Y27" s="41"/>
      <c r="Z27" s="39"/>
      <c r="AA27" s="41"/>
      <c r="AB27" s="41"/>
      <c r="AC27" s="42"/>
      <c r="AD27" s="39"/>
      <c r="AE27" s="41"/>
      <c r="AF27" s="41"/>
      <c r="AG27" s="42"/>
      <c r="AH27" s="39"/>
      <c r="AI27" s="41"/>
      <c r="AJ27" s="41"/>
      <c r="AK27" s="42"/>
      <c r="AL27" s="39"/>
      <c r="AM27" s="41"/>
      <c r="AN27" s="41"/>
      <c r="AO27" s="42"/>
      <c r="AP27" s="39"/>
      <c r="AQ27" s="41"/>
      <c r="AR27" s="41"/>
      <c r="AS27" s="42"/>
      <c r="AT27" s="39"/>
      <c r="AU27" s="41"/>
      <c r="AV27" s="41"/>
      <c r="AW27" s="42"/>
      <c r="AX27" s="39"/>
      <c r="AY27" s="41"/>
      <c r="AZ27" s="41"/>
      <c r="BA27" s="43"/>
    </row>
    <row r="28" spans="1:53" ht="15" customHeight="1" x14ac:dyDescent="0.25">
      <c r="A28" s="22" t="s">
        <v>7</v>
      </c>
      <c r="B28" s="44">
        <v>223.7</v>
      </c>
      <c r="C28" s="45"/>
      <c r="D28" s="45"/>
      <c r="E28" s="46"/>
      <c r="F28" s="45">
        <v>260</v>
      </c>
      <c r="G28" s="45"/>
      <c r="H28" s="45"/>
      <c r="I28" s="45"/>
      <c r="J28" s="44">
        <v>282.8</v>
      </c>
      <c r="K28" s="45"/>
      <c r="L28" s="45"/>
      <c r="M28" s="46"/>
      <c r="N28" s="44">
        <v>393.4</v>
      </c>
      <c r="O28" s="45"/>
      <c r="P28" s="45"/>
      <c r="Q28" s="46"/>
      <c r="R28" s="44">
        <v>255.9</v>
      </c>
      <c r="S28" s="45"/>
      <c r="T28" s="45"/>
      <c r="U28" s="46"/>
      <c r="V28" s="44">
        <v>333.1</v>
      </c>
      <c r="W28" s="45"/>
      <c r="X28" s="45"/>
      <c r="Y28" s="45"/>
      <c r="Z28" s="44">
        <v>445.3</v>
      </c>
      <c r="AA28" s="45"/>
      <c r="AB28" s="45"/>
      <c r="AC28" s="46"/>
      <c r="AD28" s="44">
        <v>434.9</v>
      </c>
      <c r="AE28" s="45"/>
      <c r="AF28" s="45"/>
      <c r="AG28" s="46"/>
      <c r="AH28" s="44">
        <v>348.7</v>
      </c>
      <c r="AI28" s="45"/>
      <c r="AJ28" s="45"/>
      <c r="AK28" s="46"/>
      <c r="AL28" s="44">
        <v>304.7</v>
      </c>
      <c r="AM28" s="45"/>
      <c r="AN28" s="45"/>
      <c r="AO28" s="46"/>
      <c r="AP28" s="44">
        <v>263.89999999999998</v>
      </c>
      <c r="AQ28" s="45"/>
      <c r="AR28" s="45"/>
      <c r="AS28" s="46"/>
      <c r="AT28" s="44">
        <v>199.4</v>
      </c>
      <c r="AU28" s="45"/>
      <c r="AV28" s="45"/>
      <c r="AW28" s="46"/>
      <c r="AX28" s="44">
        <v>435.8</v>
      </c>
      <c r="AY28" s="45"/>
      <c r="AZ28" s="45"/>
      <c r="BA28" s="47"/>
    </row>
    <row r="29" spans="1:53" ht="15" customHeight="1" x14ac:dyDescent="0.25">
      <c r="A29" s="22" t="s">
        <v>5</v>
      </c>
      <c r="B29" s="58">
        <v>9.7729999999999997</v>
      </c>
      <c r="C29" s="40"/>
      <c r="D29" s="40"/>
      <c r="E29" s="59"/>
      <c r="F29" s="40">
        <v>36.200000000000003</v>
      </c>
      <c r="G29" s="40"/>
      <c r="H29" s="40"/>
      <c r="I29" s="40"/>
      <c r="J29" s="58">
        <v>45.91</v>
      </c>
      <c r="K29" s="40"/>
      <c r="L29" s="40"/>
      <c r="M29" s="59"/>
      <c r="N29" s="58">
        <v>36.72</v>
      </c>
      <c r="O29" s="40"/>
      <c r="P29" s="40"/>
      <c r="Q29" s="59"/>
      <c r="R29" s="58">
        <v>38.51</v>
      </c>
      <c r="S29" s="40"/>
      <c r="T29" s="40"/>
      <c r="U29" s="59"/>
      <c r="V29" s="58">
        <v>38.93</v>
      </c>
      <c r="W29" s="40"/>
      <c r="X29" s="40"/>
      <c r="Y29" s="40"/>
      <c r="Z29" s="58">
        <v>12.94</v>
      </c>
      <c r="AA29" s="40"/>
      <c r="AB29" s="40"/>
      <c r="AC29" s="59"/>
      <c r="AD29" s="58">
        <v>9.1489999999999991</v>
      </c>
      <c r="AE29" s="40"/>
      <c r="AF29" s="40"/>
      <c r="AG29" s="59"/>
      <c r="AH29" s="58">
        <v>37.19</v>
      </c>
      <c r="AI29" s="40"/>
      <c r="AJ29" s="40"/>
      <c r="AK29" s="59"/>
      <c r="AL29" s="58">
        <v>37.25</v>
      </c>
      <c r="AM29" s="40"/>
      <c r="AN29" s="40"/>
      <c r="AO29" s="59"/>
      <c r="AP29" s="58">
        <v>39.049999999999997</v>
      </c>
      <c r="AQ29" s="40"/>
      <c r="AR29" s="40"/>
      <c r="AS29" s="59"/>
      <c r="AT29" s="58">
        <v>48.47</v>
      </c>
      <c r="AU29" s="40"/>
      <c r="AV29" s="40"/>
      <c r="AW29" s="59"/>
      <c r="AX29" s="58">
        <v>16.260000000000002</v>
      </c>
      <c r="AY29" s="40"/>
      <c r="AZ29" s="40"/>
      <c r="BA29" s="60"/>
    </row>
    <row r="30" spans="1:53" x14ac:dyDescent="0.25">
      <c r="A30" s="61" t="s">
        <v>8</v>
      </c>
      <c r="B30" s="52">
        <v>2.628E-9</v>
      </c>
      <c r="C30" s="53"/>
      <c r="D30" s="53"/>
      <c r="E30" s="54"/>
      <c r="F30" s="53">
        <v>1.552E-24</v>
      </c>
      <c r="G30" s="53"/>
      <c r="H30" s="53"/>
      <c r="I30" s="53"/>
      <c r="J30" s="52">
        <v>1.336E-29</v>
      </c>
      <c r="K30" s="53"/>
      <c r="L30" s="53"/>
      <c r="M30" s="62"/>
      <c r="N30" s="63">
        <v>5.9540000000000004E-28</v>
      </c>
      <c r="O30" s="64"/>
      <c r="P30" s="64"/>
      <c r="Q30" s="62"/>
      <c r="R30" s="63">
        <v>1.8029999999999999E-25</v>
      </c>
      <c r="S30" s="64"/>
      <c r="T30" s="64"/>
      <c r="U30" s="62"/>
      <c r="V30" s="63">
        <v>8.6970000000000005E-28</v>
      </c>
      <c r="W30" s="64"/>
      <c r="X30" s="64"/>
      <c r="Y30" s="64"/>
      <c r="Z30" s="63">
        <v>2.6599999999999998E-13</v>
      </c>
      <c r="AA30" s="64"/>
      <c r="AB30" s="64"/>
      <c r="AC30" s="62"/>
      <c r="AD30" s="63">
        <v>3.5219999999999998E-10</v>
      </c>
      <c r="AE30" s="64"/>
      <c r="AF30" s="64"/>
      <c r="AG30" s="62"/>
      <c r="AH30" s="63">
        <v>2.885E-27</v>
      </c>
      <c r="AI30" s="64"/>
      <c r="AJ30" s="64"/>
      <c r="AK30" s="62"/>
      <c r="AL30" s="63">
        <v>3.0269999999999998E-26</v>
      </c>
      <c r="AM30" s="64"/>
      <c r="AN30" s="64"/>
      <c r="AO30" s="62"/>
      <c r="AP30" s="63">
        <v>5.8579999999999997E-26</v>
      </c>
      <c r="AQ30" s="64"/>
      <c r="AR30" s="64"/>
      <c r="AS30" s="62"/>
      <c r="AT30" s="63">
        <v>2.9210000000000001E-27</v>
      </c>
      <c r="AU30" s="64"/>
      <c r="AV30" s="64"/>
      <c r="AW30" s="62"/>
      <c r="AX30" s="63">
        <v>9.8509999999999997E-16</v>
      </c>
      <c r="AY30" s="64"/>
      <c r="AZ30" s="64"/>
      <c r="BA30" s="65"/>
    </row>
    <row r="31" spans="1:53" x14ac:dyDescent="0.25">
      <c r="A31" s="1"/>
      <c r="B31" s="21"/>
      <c r="E31" s="31"/>
      <c r="J31" s="21"/>
      <c r="M31" s="31"/>
      <c r="N31" s="21"/>
      <c r="Q31" s="31"/>
      <c r="R31" s="21"/>
      <c r="U31" s="31"/>
      <c r="V31" s="21"/>
      <c r="Z31" s="21"/>
      <c r="AC31" s="31"/>
      <c r="AD31" s="21"/>
      <c r="AG31" s="31"/>
      <c r="AH31" s="21"/>
      <c r="AK31" s="31"/>
      <c r="AL31" s="21"/>
      <c r="AO31" s="31"/>
      <c r="AP31" s="21"/>
      <c r="AS31" s="31"/>
      <c r="AT31" s="21"/>
      <c r="AW31" s="31"/>
      <c r="AX31" s="21"/>
      <c r="BA31" s="4"/>
    </row>
    <row r="32" spans="1:53" x14ac:dyDescent="0.25">
      <c r="A32" s="5" t="s">
        <v>16</v>
      </c>
      <c r="B32" s="26"/>
      <c r="C32" s="6"/>
      <c r="D32" s="6"/>
      <c r="E32" s="27"/>
      <c r="F32" s="6"/>
      <c r="G32" s="6"/>
      <c r="H32" s="6"/>
      <c r="I32" s="6"/>
      <c r="J32" s="26"/>
      <c r="K32" s="6"/>
      <c r="L32" s="6"/>
      <c r="M32" s="27"/>
      <c r="N32" s="26"/>
      <c r="O32" s="6"/>
      <c r="P32" s="6"/>
      <c r="Q32" s="27"/>
      <c r="R32" s="26"/>
      <c r="S32" s="6"/>
      <c r="T32" s="6"/>
      <c r="U32" s="27"/>
      <c r="V32" s="26"/>
      <c r="W32" s="6"/>
      <c r="X32" s="6"/>
      <c r="Y32" s="6"/>
      <c r="Z32" s="26"/>
      <c r="AA32" s="6"/>
      <c r="AB32" s="6"/>
      <c r="AC32" s="27"/>
      <c r="AD32" s="26"/>
      <c r="AE32" s="6"/>
      <c r="AF32" s="6"/>
      <c r="AG32" s="27"/>
      <c r="AH32" s="26"/>
      <c r="AI32" s="6"/>
      <c r="AJ32" s="6"/>
      <c r="AK32" s="27"/>
      <c r="AL32" s="26"/>
      <c r="AM32" s="6"/>
      <c r="AN32" s="6"/>
      <c r="AO32" s="27"/>
      <c r="AP32" s="26"/>
      <c r="AQ32" s="6"/>
      <c r="AR32" s="6"/>
      <c r="AS32" s="27"/>
      <c r="AT32" s="26"/>
      <c r="AU32" s="6"/>
      <c r="AV32" s="6"/>
      <c r="AW32" s="27"/>
      <c r="AX32" s="26"/>
      <c r="AY32" s="6"/>
      <c r="AZ32" s="6"/>
      <c r="BA32" s="29"/>
    </row>
    <row r="33" spans="1:53" x14ac:dyDescent="0.25">
      <c r="A33" s="22" t="s">
        <v>12</v>
      </c>
      <c r="B33" s="21"/>
      <c r="E33" s="31"/>
      <c r="J33" s="21"/>
      <c r="M33" s="31"/>
      <c r="N33" s="21"/>
      <c r="Q33" s="31"/>
      <c r="R33" s="21"/>
      <c r="U33" s="31"/>
      <c r="V33" s="21"/>
      <c r="Z33" s="21"/>
      <c r="AC33" s="31"/>
      <c r="AD33" s="21"/>
      <c r="AG33" s="31"/>
      <c r="AH33" s="21"/>
      <c r="AK33" s="31"/>
      <c r="AL33" s="21"/>
      <c r="AO33" s="31"/>
      <c r="AP33" s="21"/>
      <c r="AS33" s="31"/>
      <c r="AT33" s="21"/>
      <c r="AW33" s="31"/>
      <c r="AX33" s="21"/>
      <c r="BA33" s="4"/>
    </row>
    <row r="34" spans="1:53" s="2" customFormat="1" x14ac:dyDescent="0.25">
      <c r="A34" s="22" t="s">
        <v>13</v>
      </c>
      <c r="B34" s="17">
        <v>203</v>
      </c>
      <c r="C34" s="2">
        <v>502</v>
      </c>
      <c r="D34" s="2">
        <v>602</v>
      </c>
      <c r="E34" s="30">
        <v>603</v>
      </c>
      <c r="F34" s="2">
        <v>203</v>
      </c>
      <c r="G34" s="2">
        <v>502</v>
      </c>
      <c r="H34" s="2">
        <v>602</v>
      </c>
      <c r="I34" s="2">
        <v>603</v>
      </c>
      <c r="J34" s="17">
        <v>203</v>
      </c>
      <c r="K34" s="2">
        <v>502</v>
      </c>
      <c r="L34" s="2">
        <v>602</v>
      </c>
      <c r="M34" s="30">
        <v>603</v>
      </c>
      <c r="N34" s="17">
        <v>203</v>
      </c>
      <c r="O34" s="2">
        <v>502</v>
      </c>
      <c r="P34" s="2">
        <v>602</v>
      </c>
      <c r="Q34" s="30">
        <v>603</v>
      </c>
      <c r="R34" s="17">
        <v>203</v>
      </c>
      <c r="S34" s="2">
        <v>502</v>
      </c>
      <c r="T34" s="2">
        <v>602</v>
      </c>
      <c r="U34" s="30">
        <v>603</v>
      </c>
      <c r="V34" s="17">
        <v>203</v>
      </c>
      <c r="W34" s="2">
        <v>502</v>
      </c>
      <c r="X34" s="2">
        <v>602</v>
      </c>
      <c r="Y34" s="2">
        <v>603</v>
      </c>
      <c r="Z34" s="17">
        <v>203</v>
      </c>
      <c r="AA34" s="2">
        <v>502</v>
      </c>
      <c r="AB34" s="2">
        <v>602</v>
      </c>
      <c r="AC34" s="30">
        <v>603</v>
      </c>
      <c r="AD34" s="17">
        <v>203</v>
      </c>
      <c r="AE34" s="2">
        <v>502</v>
      </c>
      <c r="AF34" s="2">
        <v>602</v>
      </c>
      <c r="AG34" s="30">
        <v>603</v>
      </c>
      <c r="AH34" s="17">
        <v>203</v>
      </c>
      <c r="AI34" s="2">
        <v>502</v>
      </c>
      <c r="AJ34" s="2">
        <v>602</v>
      </c>
      <c r="AK34" s="30">
        <v>603</v>
      </c>
      <c r="AL34" s="17">
        <v>203</v>
      </c>
      <c r="AM34" s="2">
        <v>502</v>
      </c>
      <c r="AN34" s="2">
        <v>602</v>
      </c>
      <c r="AO34" s="30">
        <v>603</v>
      </c>
      <c r="AP34" s="17">
        <v>203</v>
      </c>
      <c r="AQ34" s="2">
        <v>502</v>
      </c>
      <c r="AR34" s="2">
        <v>602</v>
      </c>
      <c r="AS34" s="30">
        <v>603</v>
      </c>
      <c r="AT34" s="17">
        <v>203</v>
      </c>
      <c r="AU34" s="2">
        <v>502</v>
      </c>
      <c r="AV34" s="2">
        <v>602</v>
      </c>
      <c r="AW34" s="30">
        <v>603</v>
      </c>
      <c r="AX34" s="17">
        <v>203</v>
      </c>
      <c r="AY34" s="2">
        <v>502</v>
      </c>
      <c r="AZ34" s="2">
        <v>602</v>
      </c>
      <c r="BA34" s="23">
        <v>603</v>
      </c>
    </row>
    <row r="35" spans="1:53" x14ac:dyDescent="0.25">
      <c r="A35" s="22">
        <v>203</v>
      </c>
      <c r="B35" s="39"/>
      <c r="C35" s="41">
        <v>2.8749999999999997E-14</v>
      </c>
      <c r="D35" s="41">
        <v>2.809E-14</v>
      </c>
      <c r="E35" s="42">
        <v>2.1670000000000001E-4</v>
      </c>
      <c r="F35" s="41"/>
      <c r="G35" s="41">
        <v>2.2319999999999999E-10</v>
      </c>
      <c r="H35" s="41">
        <v>2.2319999999999999E-10</v>
      </c>
      <c r="I35" s="41">
        <v>3.604E-9</v>
      </c>
      <c r="J35" s="39"/>
      <c r="K35" s="41">
        <v>0</v>
      </c>
      <c r="L35" s="41">
        <v>0</v>
      </c>
      <c r="M35" s="42">
        <v>1.117E-8</v>
      </c>
      <c r="N35" s="39"/>
      <c r="O35" s="41">
        <v>2.2319999999999999E-10</v>
      </c>
      <c r="P35" s="41">
        <v>2.2319999999999999E-10</v>
      </c>
      <c r="Q35" s="42">
        <v>2.2329999999999999E-10</v>
      </c>
      <c r="R35" s="39"/>
      <c r="S35" s="41">
        <v>0</v>
      </c>
      <c r="T35" s="41">
        <v>0</v>
      </c>
      <c r="U35" s="42">
        <v>0</v>
      </c>
      <c r="V35" s="39"/>
      <c r="W35" s="41">
        <v>4.2800000000000002E-10</v>
      </c>
      <c r="X35" s="41">
        <v>4.2800000000000002E-10</v>
      </c>
      <c r="Y35" s="41">
        <v>4.2830000000000001E-10</v>
      </c>
      <c r="Z35" s="39"/>
      <c r="AA35" s="41">
        <v>1.0579999999999999E-12</v>
      </c>
      <c r="AB35" s="41">
        <v>1.059E-12</v>
      </c>
      <c r="AC35" s="42">
        <v>4.0130000000000001E-9</v>
      </c>
      <c r="AD35" s="39"/>
      <c r="AE35" s="41">
        <v>1.9099999999999999E-14</v>
      </c>
      <c r="AF35" s="41">
        <v>1.932E-14</v>
      </c>
      <c r="AG35" s="42">
        <v>4.8439999999999997E-5</v>
      </c>
      <c r="AH35" s="39"/>
      <c r="AI35" s="41">
        <v>3.7649999999999999E-10</v>
      </c>
      <c r="AJ35" s="41">
        <v>3.7649999999999999E-10</v>
      </c>
      <c r="AK35" s="42">
        <v>4.303E-10</v>
      </c>
      <c r="AL35" s="39"/>
      <c r="AM35" s="41">
        <v>3.0830000000000001E-10</v>
      </c>
      <c r="AN35" s="41">
        <v>3.0830000000000001E-10</v>
      </c>
      <c r="AO35" s="42">
        <v>3.423E-10</v>
      </c>
      <c r="AP35" s="39"/>
      <c r="AQ35" s="41">
        <v>1.2139999999999999E-10</v>
      </c>
      <c r="AR35" s="41">
        <v>1.2139999999999999E-10</v>
      </c>
      <c r="AS35" s="42">
        <v>1.2409999999999999E-10</v>
      </c>
      <c r="AT35" s="39"/>
      <c r="AU35" s="41">
        <v>0</v>
      </c>
      <c r="AV35" s="41">
        <v>0</v>
      </c>
      <c r="AW35" s="42">
        <v>5.4400000000000004E-3</v>
      </c>
      <c r="AX35" s="39"/>
      <c r="AY35" s="41">
        <v>2.3400000000000001E-13</v>
      </c>
      <c r="AZ35" s="41">
        <v>2.3400000000000001E-13</v>
      </c>
      <c r="BA35" s="43">
        <v>6.3570000000000003E-9</v>
      </c>
    </row>
    <row r="36" spans="1:53" x14ac:dyDescent="0.25">
      <c r="A36" s="22">
        <v>502</v>
      </c>
      <c r="B36" s="39">
        <v>26.97</v>
      </c>
      <c r="C36" s="41"/>
      <c r="D36" s="41">
        <v>0.93630000000000002</v>
      </c>
      <c r="E36" s="42">
        <v>6.9530000000000004E-11</v>
      </c>
      <c r="F36" s="41">
        <v>31.71</v>
      </c>
      <c r="G36" s="41"/>
      <c r="H36" s="41">
        <v>0.9909</v>
      </c>
      <c r="I36" s="41">
        <v>2.2319999999999999E-10</v>
      </c>
      <c r="J36" s="39">
        <v>30.58</v>
      </c>
      <c r="K36" s="41"/>
      <c r="L36" s="41">
        <v>0.26569999999999999</v>
      </c>
      <c r="M36" s="42">
        <v>0</v>
      </c>
      <c r="N36" s="39">
        <v>34.299999999999997</v>
      </c>
      <c r="O36" s="41"/>
      <c r="P36" s="41">
        <v>0.52170000000000005</v>
      </c>
      <c r="Q36" s="42">
        <v>2.2319999999999999E-10</v>
      </c>
      <c r="R36" s="39">
        <v>32.369999999999997</v>
      </c>
      <c r="S36" s="41"/>
      <c r="T36" s="41">
        <v>0.99990000000000001</v>
      </c>
      <c r="U36" s="42">
        <v>0</v>
      </c>
      <c r="V36" s="39">
        <v>35.71</v>
      </c>
      <c r="W36" s="41"/>
      <c r="X36" s="41">
        <v>0.70279999999999998</v>
      </c>
      <c r="Y36" s="41">
        <v>4.2800000000000002E-10</v>
      </c>
      <c r="Z36" s="39">
        <v>24.1</v>
      </c>
      <c r="AA36" s="41"/>
      <c r="AB36" s="41">
        <v>0.96360000000000001</v>
      </c>
      <c r="AC36" s="42">
        <v>4.0849999999999997E-12</v>
      </c>
      <c r="AD36" s="39">
        <v>30.52</v>
      </c>
      <c r="AE36" s="41"/>
      <c r="AF36" s="41">
        <v>0.95579999999999998</v>
      </c>
      <c r="AG36" s="42">
        <v>8.7430000000000002E-12</v>
      </c>
      <c r="AH36" s="39">
        <v>33.369999999999997</v>
      </c>
      <c r="AI36" s="41"/>
      <c r="AJ36" s="41">
        <v>0.6139</v>
      </c>
      <c r="AK36" s="42">
        <v>3.7649999999999999E-10</v>
      </c>
      <c r="AL36" s="39">
        <v>31.5</v>
      </c>
      <c r="AM36" s="41"/>
      <c r="AN36" s="41">
        <v>0.9496</v>
      </c>
      <c r="AO36" s="42">
        <v>3.0830000000000001E-10</v>
      </c>
      <c r="AP36" s="39">
        <v>31.02</v>
      </c>
      <c r="AQ36" s="41"/>
      <c r="AR36" s="41">
        <v>0.11260000000000001</v>
      </c>
      <c r="AS36" s="42">
        <v>1.2139999999999999E-10</v>
      </c>
      <c r="AT36" s="39">
        <v>20.96</v>
      </c>
      <c r="AU36" s="41"/>
      <c r="AV36" s="41">
        <v>0.89849999999999997</v>
      </c>
      <c r="AW36" s="42">
        <v>0</v>
      </c>
      <c r="AX36" s="39">
        <v>27.59</v>
      </c>
      <c r="AY36" s="41"/>
      <c r="AZ36" s="41">
        <v>0.97919999999999996</v>
      </c>
      <c r="BA36" s="43">
        <v>2.3999999999999999E-13</v>
      </c>
    </row>
    <row r="37" spans="1:53" x14ac:dyDescent="0.25">
      <c r="A37" s="22">
        <v>602</v>
      </c>
      <c r="B37" s="39">
        <v>27.74</v>
      </c>
      <c r="C37" s="41">
        <v>0.82450000000000001</v>
      </c>
      <c r="D37" s="41"/>
      <c r="E37" s="42">
        <v>7.7769999999999994E-11</v>
      </c>
      <c r="F37" s="41">
        <v>30.43</v>
      </c>
      <c r="G37" s="41">
        <v>0.41839999999999999</v>
      </c>
      <c r="H37" s="41"/>
      <c r="I37" s="41">
        <v>2.2319999999999999E-10</v>
      </c>
      <c r="J37" s="39">
        <v>26.17</v>
      </c>
      <c r="K37" s="41">
        <v>2.5870000000000002</v>
      </c>
      <c r="L37" s="41"/>
      <c r="M37" s="42">
        <v>0</v>
      </c>
      <c r="N37" s="39">
        <v>30.25</v>
      </c>
      <c r="O37" s="41">
        <v>1.9359999999999999</v>
      </c>
      <c r="P37" s="41"/>
      <c r="Q37" s="42">
        <v>2.2319999999999999E-10</v>
      </c>
      <c r="R37" s="39">
        <v>29.6</v>
      </c>
      <c r="S37" s="41">
        <v>8.7349999999999997E-2</v>
      </c>
      <c r="T37" s="41"/>
      <c r="U37" s="42">
        <v>0</v>
      </c>
      <c r="V37" s="39">
        <v>32.11</v>
      </c>
      <c r="W37" s="41">
        <v>1.5269999999999999</v>
      </c>
      <c r="X37" s="41"/>
      <c r="Y37" s="41">
        <v>4.2800000000000002E-10</v>
      </c>
      <c r="Z37" s="39">
        <v>21.58</v>
      </c>
      <c r="AA37" s="41">
        <v>0.67530000000000001</v>
      </c>
      <c r="AB37" s="41"/>
      <c r="AC37" s="42">
        <v>1.098E-10</v>
      </c>
      <c r="AD37" s="39">
        <v>29.66</v>
      </c>
      <c r="AE37" s="41">
        <v>0.7218</v>
      </c>
      <c r="AF37" s="41"/>
      <c r="AG37" s="42">
        <v>2.006E-11</v>
      </c>
      <c r="AH37" s="39">
        <v>27.54</v>
      </c>
      <c r="AI37" s="41">
        <v>1.7290000000000001</v>
      </c>
      <c r="AJ37" s="41"/>
      <c r="AK37" s="42">
        <v>3.7649999999999999E-10</v>
      </c>
      <c r="AL37" s="39">
        <v>30.56</v>
      </c>
      <c r="AM37" s="41">
        <v>0.76039999999999996</v>
      </c>
      <c r="AN37" s="41"/>
      <c r="AO37" s="42">
        <v>3.0830000000000001E-10</v>
      </c>
      <c r="AP37" s="39">
        <v>27.79</v>
      </c>
      <c r="AQ37" s="41">
        <v>3.2069999999999999</v>
      </c>
      <c r="AR37" s="41"/>
      <c r="AS37" s="42">
        <v>1.2139999999999999E-10</v>
      </c>
      <c r="AT37" s="39">
        <v>19.309999999999999</v>
      </c>
      <c r="AU37" s="41">
        <v>0.9839</v>
      </c>
      <c r="AV37" s="41"/>
      <c r="AW37" s="42">
        <v>0</v>
      </c>
      <c r="AX37" s="39">
        <v>24.92</v>
      </c>
      <c r="AY37" s="41">
        <v>0.55530000000000002</v>
      </c>
      <c r="AZ37" s="41"/>
      <c r="BA37" s="43">
        <v>2.924E-13</v>
      </c>
    </row>
    <row r="38" spans="1:53" ht="12" thickBot="1" x14ac:dyDescent="0.3">
      <c r="A38" s="66">
        <v>603</v>
      </c>
      <c r="B38" s="67">
        <v>7.0439999999999996</v>
      </c>
      <c r="C38" s="68">
        <v>16.579999999999998</v>
      </c>
      <c r="D38" s="68">
        <v>16.489999999999998</v>
      </c>
      <c r="E38" s="69"/>
      <c r="F38" s="68">
        <v>9.7210000000000001</v>
      </c>
      <c r="G38" s="68">
        <v>20.83</v>
      </c>
      <c r="H38" s="68">
        <v>19.97</v>
      </c>
      <c r="I38" s="68"/>
      <c r="J38" s="67">
        <v>9.3350000000000009</v>
      </c>
      <c r="K38" s="68">
        <v>18.940000000000001</v>
      </c>
      <c r="L38" s="68">
        <v>15.61</v>
      </c>
      <c r="M38" s="69"/>
      <c r="N38" s="67">
        <v>13.15</v>
      </c>
      <c r="O38" s="68">
        <v>20.45</v>
      </c>
      <c r="P38" s="68">
        <v>17.52</v>
      </c>
      <c r="Q38" s="69"/>
      <c r="R38" s="67">
        <v>12.92</v>
      </c>
      <c r="S38" s="68">
        <v>21.6</v>
      </c>
      <c r="T38" s="68">
        <v>19.87</v>
      </c>
      <c r="U38" s="69"/>
      <c r="V38" s="67">
        <v>12.57</v>
      </c>
      <c r="W38" s="68">
        <v>21.92</v>
      </c>
      <c r="X38" s="68">
        <v>19.41</v>
      </c>
      <c r="Y38" s="68"/>
      <c r="Z38" s="67">
        <v>11.23</v>
      </c>
      <c r="AA38" s="68">
        <v>14.53</v>
      </c>
      <c r="AB38" s="68">
        <v>12.85</v>
      </c>
      <c r="AC38" s="69"/>
      <c r="AD38" s="67">
        <v>7.9539999999999997</v>
      </c>
      <c r="AE38" s="68">
        <v>18.78</v>
      </c>
      <c r="AF38" s="68">
        <v>18.059999999999999</v>
      </c>
      <c r="AG38" s="69"/>
      <c r="AH38" s="67">
        <v>10.96</v>
      </c>
      <c r="AI38" s="68">
        <v>20.9</v>
      </c>
      <c r="AJ38" s="68">
        <v>17.100000000000001</v>
      </c>
      <c r="AK38" s="69"/>
      <c r="AL38" s="67">
        <v>11.08</v>
      </c>
      <c r="AM38" s="68">
        <v>19.89</v>
      </c>
      <c r="AN38" s="68">
        <v>19.05</v>
      </c>
      <c r="AO38" s="69"/>
      <c r="AP38" s="67">
        <v>11.78</v>
      </c>
      <c r="AQ38" s="68">
        <v>19.28</v>
      </c>
      <c r="AR38" s="68">
        <v>16.059999999999999</v>
      </c>
      <c r="AS38" s="69"/>
      <c r="AT38" s="67">
        <v>4.7939999999999996</v>
      </c>
      <c r="AU38" s="68">
        <v>14.88</v>
      </c>
      <c r="AV38" s="68">
        <v>13.56</v>
      </c>
      <c r="AW38" s="69"/>
      <c r="AX38" s="67">
        <v>10.84</v>
      </c>
      <c r="AY38" s="68">
        <v>17.91</v>
      </c>
      <c r="AZ38" s="68">
        <v>16.149999999999999</v>
      </c>
      <c r="BA38" s="70"/>
    </row>
    <row r="40" spans="1:53" x14ac:dyDescent="0.25">
      <c r="A40" s="24" t="s">
        <v>82</v>
      </c>
    </row>
    <row r="41" spans="1:53" x14ac:dyDescent="0.25">
      <c r="A41" s="24" t="s">
        <v>53</v>
      </c>
    </row>
    <row r="42" spans="1:53" x14ac:dyDescent="0.25">
      <c r="A42" s="24" t="s">
        <v>81</v>
      </c>
    </row>
  </sheetData>
  <mergeCells count="14">
    <mergeCell ref="AX4:BA4"/>
    <mergeCell ref="AD4:AG4"/>
    <mergeCell ref="AH4:AK4"/>
    <mergeCell ref="AL4:AO4"/>
    <mergeCell ref="AP4:AS4"/>
    <mergeCell ref="AT4:AW4"/>
    <mergeCell ref="V4:Y4"/>
    <mergeCell ref="Z4:AC4"/>
    <mergeCell ref="A1:AC1"/>
    <mergeCell ref="B4:E4"/>
    <mergeCell ref="F4:I4"/>
    <mergeCell ref="J4:M4"/>
    <mergeCell ref="N4:Q4"/>
    <mergeCell ref="R4:U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E123"/>
  <sheetViews>
    <sheetView topLeftCell="F90" zoomScale="200" zoomScaleNormal="100" workbookViewId="0">
      <selection activeCell="F99" sqref="F99"/>
    </sheetView>
  </sheetViews>
  <sheetFormatPr defaultColWidth="9.140625" defaultRowHeight="11.25" x14ac:dyDescent="0.25"/>
  <cols>
    <col min="1" max="1" width="63.42578125" style="2" customWidth="1"/>
    <col min="2" max="2" width="2.85546875" style="2" customWidth="1"/>
    <col min="3" max="10" width="13.5703125" style="3" customWidth="1"/>
    <col min="11" max="11" width="22.5703125" style="3" customWidth="1"/>
    <col min="12" max="12" width="2.7109375" style="3" customWidth="1"/>
    <col min="13" max="13" width="28" style="3" bestFit="1" customWidth="1"/>
    <col min="14" max="21" width="13.5703125" style="3" customWidth="1"/>
    <col min="22" max="22" width="23.7109375" style="3" bestFit="1" customWidth="1"/>
    <col min="23" max="23" width="2.85546875" style="3" customWidth="1"/>
    <col min="24" max="24" width="9.5703125" style="3" customWidth="1"/>
    <col min="25" max="25" width="9.5703125" style="3" bestFit="1" customWidth="1"/>
    <col min="26" max="26" width="9.28515625" style="3" bestFit="1" customWidth="1"/>
    <col min="27" max="27" width="9.28515625" style="3" customWidth="1"/>
    <col min="28" max="31" width="9.28515625" style="3" bestFit="1" customWidth="1"/>
    <col min="32" max="16384" width="9.140625" style="3"/>
  </cols>
  <sheetData>
    <row r="1" spans="1:31" s="25" customFormat="1" ht="15" customHeight="1" x14ac:dyDescent="0.25">
      <c r="A1" s="191" t="s">
        <v>42</v>
      </c>
      <c r="B1" s="192"/>
      <c r="C1" s="192"/>
      <c r="D1" s="192"/>
      <c r="E1" s="192"/>
      <c r="F1" s="192"/>
      <c r="G1" s="192"/>
      <c r="H1" s="192"/>
      <c r="I1" s="192"/>
      <c r="J1" s="192"/>
      <c r="K1" s="192"/>
      <c r="L1" s="145"/>
      <c r="M1" s="145"/>
      <c r="N1" s="145"/>
      <c r="O1" s="145"/>
      <c r="P1" s="145"/>
      <c r="Q1" s="145"/>
      <c r="R1" s="145"/>
      <c r="S1" s="145"/>
      <c r="T1" s="145"/>
      <c r="U1" s="145"/>
      <c r="V1" s="145"/>
      <c r="W1" s="145"/>
      <c r="X1" s="145"/>
      <c r="Y1" s="145"/>
      <c r="Z1" s="145"/>
      <c r="AA1" s="145"/>
      <c r="AB1" s="145"/>
      <c r="AC1" s="145"/>
      <c r="AD1" s="145"/>
      <c r="AE1" s="146"/>
    </row>
    <row r="2" spans="1:31" x14ac:dyDescent="0.25">
      <c r="A2" s="17"/>
      <c r="AE2" s="31"/>
    </row>
    <row r="3" spans="1:31" x14ac:dyDescent="0.25">
      <c r="A3" s="147" t="s">
        <v>33</v>
      </c>
      <c r="B3" s="90"/>
      <c r="C3" s="91"/>
      <c r="D3" s="91"/>
      <c r="E3" s="91"/>
      <c r="F3" s="91"/>
      <c r="G3" s="91"/>
      <c r="H3" s="91"/>
      <c r="I3" s="91"/>
      <c r="J3" s="91"/>
      <c r="K3" s="91"/>
      <c r="L3" s="91"/>
      <c r="M3" s="91"/>
      <c r="N3" s="91"/>
      <c r="O3" s="91"/>
      <c r="P3" s="91"/>
      <c r="Q3" s="91"/>
      <c r="R3" s="91"/>
      <c r="S3" s="91"/>
      <c r="T3" s="91"/>
      <c r="U3" s="92"/>
      <c r="V3" s="89" t="s">
        <v>43</v>
      </c>
      <c r="W3" s="91"/>
      <c r="X3" s="91"/>
      <c r="Y3" s="91"/>
      <c r="Z3" s="91"/>
      <c r="AA3" s="91"/>
      <c r="AB3" s="91"/>
      <c r="AC3" s="91"/>
      <c r="AD3" s="91"/>
      <c r="AE3" s="148"/>
    </row>
    <row r="4" spans="1:31" x14ac:dyDescent="0.25">
      <c r="A4" s="149" t="s">
        <v>32</v>
      </c>
      <c r="B4" s="96"/>
      <c r="C4" s="96"/>
      <c r="D4" s="96"/>
      <c r="E4" s="96"/>
      <c r="F4" s="96"/>
      <c r="G4" s="96"/>
      <c r="H4" s="96"/>
      <c r="I4" s="96"/>
      <c r="J4" s="96"/>
      <c r="K4" s="87"/>
      <c r="L4" s="87"/>
      <c r="M4" s="87"/>
      <c r="N4" s="87"/>
      <c r="O4" s="87"/>
      <c r="P4" s="87"/>
      <c r="Q4" s="87"/>
      <c r="R4" s="87"/>
      <c r="S4" s="87"/>
      <c r="T4" s="87"/>
      <c r="U4" s="98"/>
      <c r="V4" s="95" t="s">
        <v>14</v>
      </c>
      <c r="W4" s="96"/>
      <c r="X4" s="96"/>
      <c r="Y4" s="96"/>
      <c r="Z4" s="96"/>
      <c r="AA4" s="96"/>
      <c r="AB4" s="96"/>
      <c r="AC4" s="96"/>
      <c r="AD4" s="96"/>
      <c r="AE4" s="150"/>
    </row>
    <row r="5" spans="1:31" s="2" customFormat="1" x14ac:dyDescent="0.25">
      <c r="A5" s="101"/>
      <c r="B5" s="8"/>
      <c r="C5" s="86" t="s">
        <v>57</v>
      </c>
      <c r="D5" s="86"/>
      <c r="E5" s="86"/>
      <c r="F5" s="86"/>
      <c r="G5" s="86"/>
      <c r="H5" s="86"/>
      <c r="I5" s="86"/>
      <c r="J5" s="102"/>
      <c r="K5" s="103"/>
      <c r="L5" s="8"/>
      <c r="M5" s="143" t="s">
        <v>58</v>
      </c>
      <c r="N5" s="86" t="s">
        <v>75</v>
      </c>
      <c r="O5" s="86"/>
      <c r="P5" s="86"/>
      <c r="Q5" s="86"/>
      <c r="R5" s="86"/>
      <c r="S5" s="86"/>
      <c r="T5" s="86"/>
      <c r="U5" s="86"/>
      <c r="V5" s="9"/>
      <c r="W5" s="10"/>
      <c r="X5" s="86" t="s">
        <v>75</v>
      </c>
      <c r="Y5" s="86"/>
      <c r="Z5" s="86"/>
      <c r="AA5" s="86"/>
      <c r="AB5" s="86"/>
      <c r="AC5" s="86"/>
      <c r="AD5" s="86"/>
      <c r="AE5" s="104"/>
    </row>
    <row r="6" spans="1:31" s="2" customFormat="1" x14ac:dyDescent="0.25">
      <c r="A6" s="12" t="s">
        <v>40</v>
      </c>
      <c r="B6" s="11"/>
      <c r="C6" s="73" t="s">
        <v>25</v>
      </c>
      <c r="D6" s="73" t="s">
        <v>26</v>
      </c>
      <c r="E6" s="73" t="s">
        <v>61</v>
      </c>
      <c r="F6" s="73" t="s">
        <v>27</v>
      </c>
      <c r="G6" s="73" t="s">
        <v>28</v>
      </c>
      <c r="H6" s="73" t="s">
        <v>29</v>
      </c>
      <c r="I6" s="73" t="s">
        <v>30</v>
      </c>
      <c r="J6" s="94" t="s">
        <v>31</v>
      </c>
      <c r="K6" s="93" t="s">
        <v>40</v>
      </c>
      <c r="L6" s="11"/>
      <c r="M6" s="2" t="s">
        <v>62</v>
      </c>
      <c r="N6" s="73" t="s">
        <v>25</v>
      </c>
      <c r="O6" s="73" t="s">
        <v>26</v>
      </c>
      <c r="P6" s="73" t="s">
        <v>61</v>
      </c>
      <c r="Q6" s="73" t="s">
        <v>27</v>
      </c>
      <c r="R6" s="73" t="s">
        <v>28</v>
      </c>
      <c r="S6" s="73" t="s">
        <v>29</v>
      </c>
      <c r="T6" s="73" t="s">
        <v>30</v>
      </c>
      <c r="U6" s="73" t="s">
        <v>31</v>
      </c>
      <c r="V6" s="12" t="s">
        <v>37</v>
      </c>
      <c r="W6" s="11"/>
      <c r="X6" s="73" t="s">
        <v>25</v>
      </c>
      <c r="Y6" s="73" t="s">
        <v>26</v>
      </c>
      <c r="Z6" s="73" t="s">
        <v>61</v>
      </c>
      <c r="AA6" s="73" t="s">
        <v>27</v>
      </c>
      <c r="AB6" s="73" t="s">
        <v>28</v>
      </c>
      <c r="AC6" s="73" t="s">
        <v>29</v>
      </c>
      <c r="AD6" s="73" t="s">
        <v>30</v>
      </c>
      <c r="AE6" s="74" t="s">
        <v>31</v>
      </c>
    </row>
    <row r="7" spans="1:31" x14ac:dyDescent="0.25">
      <c r="A7" s="105">
        <v>43108</v>
      </c>
      <c r="B7" s="13"/>
      <c r="C7" s="99">
        <v>313029</v>
      </c>
      <c r="D7" s="99">
        <v>257963</v>
      </c>
      <c r="E7" s="109">
        <f t="shared" ref="E7:E8" si="0">AVERAGE(F7:J7)</f>
        <v>224486.39999999999</v>
      </c>
      <c r="F7" s="99">
        <v>221991</v>
      </c>
      <c r="G7" s="99">
        <v>221984</v>
      </c>
      <c r="H7" s="99">
        <v>225742</v>
      </c>
      <c r="I7" s="99">
        <v>226369</v>
      </c>
      <c r="J7" s="100">
        <v>226346</v>
      </c>
      <c r="K7" s="105">
        <v>43108</v>
      </c>
      <c r="L7" s="13"/>
      <c r="M7" s="99">
        <v>8321</v>
      </c>
      <c r="N7" s="111">
        <f t="shared" ref="N7:N8" si="1">C7/$M7</f>
        <v>37.619156351400072</v>
      </c>
      <c r="O7" s="111">
        <f t="shared" ref="O7:O8" si="2">D7/$M7</f>
        <v>31.00144213435885</v>
      </c>
      <c r="P7" s="111">
        <f t="shared" ref="P7:P8" si="3">E7/$M7</f>
        <v>26.978295877899289</v>
      </c>
      <c r="Q7" s="111">
        <f t="shared" ref="Q7:Q8" si="4">F7/$M7</f>
        <v>26.678404037976204</v>
      </c>
      <c r="R7" s="111">
        <f t="shared" ref="R7:R8" si="5">G7/$M7</f>
        <v>26.677562792933543</v>
      </c>
      <c r="S7" s="111">
        <f t="shared" ref="S7:S8" si="6">H7/$M7</f>
        <v>27.129191202980412</v>
      </c>
      <c r="T7" s="111">
        <f t="shared" ref="T7:T8" si="7">I7/$M7</f>
        <v>27.204542723230382</v>
      </c>
      <c r="U7" s="111">
        <f t="shared" ref="U7:U8" si="8">J7/$M7</f>
        <v>27.201778632375916</v>
      </c>
      <c r="V7" s="15" t="s">
        <v>1</v>
      </c>
      <c r="W7" s="16"/>
      <c r="X7" s="114">
        <f t="shared" ref="X7:AE7" si="9">COUNT(N7:N19)</f>
        <v>13</v>
      </c>
      <c r="Y7" s="114">
        <f t="shared" si="9"/>
        <v>13</v>
      </c>
      <c r="Z7" s="114">
        <f t="shared" si="9"/>
        <v>13</v>
      </c>
      <c r="AA7" s="114">
        <f t="shared" si="9"/>
        <v>13</v>
      </c>
      <c r="AB7" s="114">
        <f t="shared" si="9"/>
        <v>13</v>
      </c>
      <c r="AC7" s="114">
        <f t="shared" si="9"/>
        <v>13</v>
      </c>
      <c r="AD7" s="114">
        <f t="shared" si="9"/>
        <v>13</v>
      </c>
      <c r="AE7" s="118">
        <f t="shared" si="9"/>
        <v>13</v>
      </c>
    </row>
    <row r="8" spans="1:31" x14ac:dyDescent="0.25">
      <c r="A8" s="105">
        <f t="shared" ref="A8:A13" si="10">A7+1</f>
        <v>43109</v>
      </c>
      <c r="B8" s="13"/>
      <c r="C8" s="99">
        <v>634851</v>
      </c>
      <c r="D8" s="99">
        <v>524584</v>
      </c>
      <c r="E8" s="109">
        <f t="shared" si="0"/>
        <v>464667.4</v>
      </c>
      <c r="F8" s="99">
        <v>456580</v>
      </c>
      <c r="G8" s="99">
        <v>456877</v>
      </c>
      <c r="H8" s="99">
        <v>469237</v>
      </c>
      <c r="I8" s="99">
        <v>470207</v>
      </c>
      <c r="J8" s="100">
        <v>470436</v>
      </c>
      <c r="K8" s="105">
        <f>K7+1</f>
        <v>43109</v>
      </c>
      <c r="L8" s="13"/>
      <c r="M8" s="99">
        <v>16699</v>
      </c>
      <c r="N8" s="111">
        <f t="shared" si="1"/>
        <v>38.017306425534464</v>
      </c>
      <c r="O8" s="111">
        <f t="shared" si="2"/>
        <v>31.414096652494162</v>
      </c>
      <c r="P8" s="111">
        <f t="shared" si="3"/>
        <v>27.826061440804839</v>
      </c>
      <c r="Q8" s="111">
        <f t="shared" si="4"/>
        <v>27.341756991436611</v>
      </c>
      <c r="R8" s="111">
        <f t="shared" si="5"/>
        <v>27.359542487574107</v>
      </c>
      <c r="S8" s="111">
        <f t="shared" si="6"/>
        <v>28.099706569255645</v>
      </c>
      <c r="T8" s="111">
        <f t="shared" si="7"/>
        <v>28.157793879873047</v>
      </c>
      <c r="U8" s="111">
        <f t="shared" si="8"/>
        <v>28.171507275884782</v>
      </c>
      <c r="V8" s="71" t="s">
        <v>34</v>
      </c>
      <c r="W8" s="72"/>
      <c r="X8" s="116">
        <f t="shared" ref="X8:AE8" si="11">AVERAGE(N7:N19)</f>
        <v>38.089646782209563</v>
      </c>
      <c r="Y8" s="116">
        <f t="shared" si="11"/>
        <v>31.499442020684455</v>
      </c>
      <c r="Z8" s="116">
        <f t="shared" si="11"/>
        <v>27.820236084437855</v>
      </c>
      <c r="AA8" s="116">
        <f t="shared" si="11"/>
        <v>27.649480955923575</v>
      </c>
      <c r="AB8" s="116">
        <f t="shared" si="11"/>
        <v>27.672609897632075</v>
      </c>
      <c r="AC8" s="116">
        <f t="shared" si="11"/>
        <v>27.8762802860204</v>
      </c>
      <c r="AD8" s="116">
        <f t="shared" si="11"/>
        <v>27.956732988880301</v>
      </c>
      <c r="AE8" s="121">
        <f t="shared" si="11"/>
        <v>27.946076293732947</v>
      </c>
    </row>
    <row r="9" spans="1:31" x14ac:dyDescent="0.25">
      <c r="A9" s="105">
        <f t="shared" si="10"/>
        <v>43110</v>
      </c>
      <c r="B9" s="13"/>
      <c r="C9" s="99">
        <v>642612</v>
      </c>
      <c r="D9" s="99">
        <v>532090</v>
      </c>
      <c r="E9" s="109">
        <f>AVERAGE(F9:J9)</f>
        <v>470725</v>
      </c>
      <c r="F9" s="99">
        <v>466471</v>
      </c>
      <c r="G9" s="99">
        <v>466221</v>
      </c>
      <c r="H9" s="99">
        <v>472219</v>
      </c>
      <c r="I9" s="99">
        <v>474208</v>
      </c>
      <c r="J9" s="100">
        <v>474506</v>
      </c>
      <c r="K9" s="105">
        <f>K8+1</f>
        <v>43110</v>
      </c>
      <c r="L9" s="13"/>
      <c r="M9" s="99">
        <v>16855</v>
      </c>
      <c r="N9" s="111">
        <f t="shared" ref="N9:O11" si="12">C9/$M9</f>
        <v>38.125897359833878</v>
      </c>
      <c r="O9" s="111">
        <f t="shared" si="12"/>
        <v>31.568673983981014</v>
      </c>
      <c r="P9" s="111">
        <f t="shared" ref="P9" si="13">E9/$M9</f>
        <v>27.927914565410859</v>
      </c>
      <c r="Q9" s="111">
        <f t="shared" ref="Q9" si="14">F9/$M9</f>
        <v>27.675526549985168</v>
      </c>
      <c r="R9" s="111">
        <f t="shared" ref="R9" si="15">G9/$M9</f>
        <v>27.660694156036783</v>
      </c>
      <c r="S9" s="111">
        <f t="shared" ref="S9" si="16">H9/$M9</f>
        <v>28.016552951646396</v>
      </c>
      <c r="T9" s="111">
        <f t="shared" ref="T9" si="17">I9/$M9</f>
        <v>28.134559477899732</v>
      </c>
      <c r="U9" s="111">
        <f t="shared" ref="U9" si="18">J9/$M9</f>
        <v>28.152239691486205</v>
      </c>
      <c r="V9" s="15" t="s">
        <v>35</v>
      </c>
      <c r="W9" s="16"/>
      <c r="X9" s="115">
        <f t="shared" ref="X9:AE9" si="19">_xlfn.STDEV.S(N7:N19)</f>
        <v>0.22329810282672438</v>
      </c>
      <c r="Y9" s="115">
        <f t="shared" si="19"/>
        <v>0.21048781517231041</v>
      </c>
      <c r="Z9" s="115">
        <f t="shared" si="19"/>
        <v>0.45468442689740152</v>
      </c>
      <c r="AA9" s="115">
        <f t="shared" si="19"/>
        <v>0.57941034157524307</v>
      </c>
      <c r="AB9" s="115">
        <f t="shared" si="19"/>
        <v>0.57912089051486815</v>
      </c>
      <c r="AC9" s="115">
        <f t="shared" si="19"/>
        <v>0.404415433569637</v>
      </c>
      <c r="AD9" s="115">
        <f t="shared" si="19"/>
        <v>0.4029793998126554</v>
      </c>
      <c r="AE9" s="120">
        <f t="shared" si="19"/>
        <v>0.40726796125789677</v>
      </c>
    </row>
    <row r="10" spans="1:31" x14ac:dyDescent="0.25">
      <c r="A10" s="105">
        <f t="shared" si="10"/>
        <v>43111</v>
      </c>
      <c r="B10" s="13"/>
      <c r="C10" s="99">
        <v>648674</v>
      </c>
      <c r="D10" s="99">
        <v>537850</v>
      </c>
      <c r="E10" s="109">
        <f t="shared" ref="E10:E18" si="20">AVERAGE(F10:J10)</f>
        <v>479697.4</v>
      </c>
      <c r="F10" s="99">
        <v>475206</v>
      </c>
      <c r="G10" s="99">
        <v>478288</v>
      </c>
      <c r="H10" s="99">
        <v>481136</v>
      </c>
      <c r="I10" s="99">
        <v>481885</v>
      </c>
      <c r="J10" s="100">
        <v>481972</v>
      </c>
      <c r="K10" s="105">
        <f>K9+1</f>
        <v>43111</v>
      </c>
      <c r="L10" s="13"/>
      <c r="M10" s="99">
        <v>17043</v>
      </c>
      <c r="N10" s="111">
        <f t="shared" si="12"/>
        <v>38.061022120518686</v>
      </c>
      <c r="O10" s="111">
        <f t="shared" si="12"/>
        <v>31.55841107786188</v>
      </c>
      <c r="P10" s="111">
        <f t="shared" ref="P10:P11" si="21">E10/$M10</f>
        <v>28.146300533943556</v>
      </c>
      <c r="Q10" s="111">
        <f t="shared" ref="Q10:Q11" si="22">F10/$M10</f>
        <v>27.882767118465058</v>
      </c>
      <c r="R10" s="111">
        <f t="shared" ref="R10:R11" si="23">G10/$M10</f>
        <v>28.063603825617555</v>
      </c>
      <c r="S10" s="111">
        <f t="shared" ref="S10:S11" si="24">H10/$M10</f>
        <v>28.230710555653346</v>
      </c>
      <c r="T10" s="111">
        <f t="shared" ref="T10:T11" si="25">I10/$M10</f>
        <v>28.274658217449979</v>
      </c>
      <c r="U10" s="111">
        <f t="shared" ref="U10:U11" si="26">J10/$M10</f>
        <v>28.279762952531833</v>
      </c>
      <c r="V10" s="15" t="s">
        <v>36</v>
      </c>
      <c r="W10" s="16"/>
      <c r="X10" s="115">
        <f t="shared" ref="X10:AE10" si="27">MIN(N7:N19)</f>
        <v>37.619156351400072</v>
      </c>
      <c r="Y10" s="115">
        <f t="shared" si="27"/>
        <v>31.00144213435885</v>
      </c>
      <c r="Z10" s="115">
        <f t="shared" si="27"/>
        <v>26.978295877899289</v>
      </c>
      <c r="AA10" s="115">
        <f t="shared" si="27"/>
        <v>26.678404037976204</v>
      </c>
      <c r="AB10" s="115">
        <f t="shared" si="27"/>
        <v>26.677562792933543</v>
      </c>
      <c r="AC10" s="115">
        <f t="shared" si="27"/>
        <v>27.129191202980412</v>
      </c>
      <c r="AD10" s="115">
        <f t="shared" si="27"/>
        <v>27.204542723230382</v>
      </c>
      <c r="AE10" s="120">
        <f t="shared" si="27"/>
        <v>27.201778632375916</v>
      </c>
    </row>
    <row r="11" spans="1:31" x14ac:dyDescent="0.25">
      <c r="A11" s="105">
        <f t="shared" si="10"/>
        <v>43112</v>
      </c>
      <c r="B11" s="13"/>
      <c r="C11" s="99">
        <v>626485</v>
      </c>
      <c r="D11" s="99">
        <v>518815</v>
      </c>
      <c r="E11" s="109">
        <f t="shared" si="20"/>
        <v>459727.2</v>
      </c>
      <c r="F11" s="99">
        <v>455641</v>
      </c>
      <c r="G11" s="99">
        <v>455360</v>
      </c>
      <c r="H11" s="99">
        <v>461697</v>
      </c>
      <c r="I11" s="99">
        <v>463232</v>
      </c>
      <c r="J11" s="100">
        <v>462706</v>
      </c>
      <c r="K11" s="105">
        <f>K10+1</f>
        <v>43112</v>
      </c>
      <c r="L11" s="13"/>
      <c r="M11" s="99">
        <v>16478</v>
      </c>
      <c r="N11" s="111">
        <f t="shared" si="12"/>
        <v>38.019480519480517</v>
      </c>
      <c r="O11" s="111">
        <f t="shared" si="12"/>
        <v>31.48531375166889</v>
      </c>
      <c r="P11" s="111">
        <f t="shared" si="21"/>
        <v>27.899453817210826</v>
      </c>
      <c r="Q11" s="111">
        <f t="shared" si="22"/>
        <v>27.651474693530769</v>
      </c>
      <c r="R11" s="111">
        <f t="shared" si="23"/>
        <v>27.634421653113243</v>
      </c>
      <c r="S11" s="111">
        <f t="shared" si="24"/>
        <v>28.018995023667919</v>
      </c>
      <c r="T11" s="111">
        <f t="shared" si="25"/>
        <v>28.11214953271028</v>
      </c>
      <c r="U11" s="111">
        <f t="shared" si="26"/>
        <v>28.08022818303192</v>
      </c>
      <c r="V11" s="15" t="s">
        <v>46</v>
      </c>
      <c r="W11" s="16"/>
      <c r="X11" s="115">
        <f t="shared" ref="X11:AE11" si="28">QUARTILE(N7:N19,1)</f>
        <v>38.017306425534464</v>
      </c>
      <c r="Y11" s="115">
        <f t="shared" si="28"/>
        <v>31.461225974655914</v>
      </c>
      <c r="Z11" s="115">
        <f t="shared" si="28"/>
        <v>27.495862825241751</v>
      </c>
      <c r="AA11" s="115">
        <f t="shared" si="28"/>
        <v>27.335559764729339</v>
      </c>
      <c r="AB11" s="115">
        <f t="shared" si="28"/>
        <v>27.343535041371748</v>
      </c>
      <c r="AC11" s="115">
        <f t="shared" si="28"/>
        <v>27.559964111255109</v>
      </c>
      <c r="AD11" s="115">
        <f t="shared" si="28"/>
        <v>27.630944073372547</v>
      </c>
      <c r="AE11" s="120">
        <f t="shared" si="28"/>
        <v>27.609311135480013</v>
      </c>
    </row>
    <row r="12" spans="1:31" x14ac:dyDescent="0.25">
      <c r="A12" s="105">
        <f t="shared" si="10"/>
        <v>43113</v>
      </c>
      <c r="B12" s="13"/>
      <c r="C12" s="99">
        <v>631795</v>
      </c>
      <c r="D12" s="99">
        <v>523710</v>
      </c>
      <c r="E12" s="109">
        <f t="shared" si="20"/>
        <v>464682.4</v>
      </c>
      <c r="F12" s="99">
        <v>461482</v>
      </c>
      <c r="G12" s="99">
        <v>461656</v>
      </c>
      <c r="H12" s="99">
        <v>465540</v>
      </c>
      <c r="I12" s="99">
        <v>467716</v>
      </c>
      <c r="J12" s="100">
        <v>467018</v>
      </c>
      <c r="K12" s="105">
        <f>K11+1</f>
        <v>43113</v>
      </c>
      <c r="L12" s="13"/>
      <c r="M12" s="99">
        <v>16511</v>
      </c>
      <c r="N12" s="111">
        <f t="shared" ref="N12:N13" si="29">C12/$M12</f>
        <v>38.265095996608324</v>
      </c>
      <c r="O12" s="111">
        <f t="shared" ref="O12:O13" si="30">D12/$M12</f>
        <v>31.718854097268487</v>
      </c>
      <c r="P12" s="111">
        <f t="shared" ref="P12:P13" si="31">E12/$M12</f>
        <v>28.14380715886379</v>
      </c>
      <c r="Q12" s="111">
        <f t="shared" ref="Q12:Q13" si="32">F12/$M12</f>
        <v>27.949972745442434</v>
      </c>
      <c r="R12" s="111">
        <f t="shared" ref="R12:R13" si="33">G12/$M12</f>
        <v>27.960511174368602</v>
      </c>
      <c r="S12" s="111">
        <f t="shared" ref="S12:S13" si="34">H12/$M12</f>
        <v>28.195748289019441</v>
      </c>
      <c r="T12" s="111">
        <f t="shared" ref="T12:T13" si="35">I12/$M12</f>
        <v>28.327539216280055</v>
      </c>
      <c r="U12" s="111">
        <f t="shared" ref="U12:U13" si="36">J12/$M12</f>
        <v>28.285264369208406</v>
      </c>
      <c r="V12" s="15" t="s">
        <v>47</v>
      </c>
      <c r="W12" s="16"/>
      <c r="X12" s="115">
        <f t="shared" ref="X12:AE12" si="37">MEDIAN(N7:N19)</f>
        <v>38.114687518942837</v>
      </c>
      <c r="Y12" s="115">
        <f t="shared" si="37"/>
        <v>31.546584227435293</v>
      </c>
      <c r="Z12" s="115">
        <f t="shared" si="37"/>
        <v>27.927914565410859</v>
      </c>
      <c r="AA12" s="115">
        <f t="shared" si="37"/>
        <v>27.675526549985168</v>
      </c>
      <c r="AB12" s="115">
        <f t="shared" si="37"/>
        <v>27.660694156036783</v>
      </c>
      <c r="AC12" s="115">
        <f t="shared" si="37"/>
        <v>28.039086171373167</v>
      </c>
      <c r="AD12" s="115">
        <f t="shared" si="37"/>
        <v>28.134559477899732</v>
      </c>
      <c r="AE12" s="120">
        <f t="shared" si="37"/>
        <v>28.152239691486205</v>
      </c>
    </row>
    <row r="13" spans="1:31" x14ac:dyDescent="0.25">
      <c r="A13" s="105">
        <f t="shared" si="10"/>
        <v>43114</v>
      </c>
      <c r="B13" s="13"/>
      <c r="C13" s="99">
        <v>385100</v>
      </c>
      <c r="D13" s="99">
        <v>317510</v>
      </c>
      <c r="E13" s="109">
        <f t="shared" si="20"/>
        <v>275811</v>
      </c>
      <c r="F13" s="99">
        <v>274203</v>
      </c>
      <c r="G13" s="99">
        <v>274283</v>
      </c>
      <c r="H13" s="99">
        <v>276454</v>
      </c>
      <c r="I13" s="99">
        <v>277166</v>
      </c>
      <c r="J13" s="100">
        <v>276949</v>
      </c>
      <c r="K13" s="105">
        <f t="shared" ref="K13:K18" si="38">K12+1</f>
        <v>43114</v>
      </c>
      <c r="L13" s="13"/>
      <c r="M13" s="99">
        <v>10031</v>
      </c>
      <c r="N13" s="111">
        <f t="shared" si="29"/>
        <v>38.39098793739408</v>
      </c>
      <c r="O13" s="111">
        <f t="shared" si="30"/>
        <v>31.652876084139169</v>
      </c>
      <c r="P13" s="111">
        <f t="shared" si="31"/>
        <v>27.495862825241751</v>
      </c>
      <c r="Q13" s="111">
        <f t="shared" si="32"/>
        <v>27.335559764729339</v>
      </c>
      <c r="R13" s="111">
        <f t="shared" si="33"/>
        <v>27.343535041371748</v>
      </c>
      <c r="S13" s="111">
        <f t="shared" si="34"/>
        <v>27.559964111255109</v>
      </c>
      <c r="T13" s="111">
        <f t="shared" si="35"/>
        <v>27.630944073372547</v>
      </c>
      <c r="U13" s="111">
        <f t="shared" si="36"/>
        <v>27.609311135480013</v>
      </c>
      <c r="V13" s="15" t="s">
        <v>51</v>
      </c>
      <c r="W13" s="16"/>
      <c r="X13" s="115">
        <f t="shared" ref="X13:AE13" si="39">QUARTILE(N7:N19,3)</f>
        <v>38.125897359833878</v>
      </c>
      <c r="Y13" s="115">
        <f t="shared" si="39"/>
        <v>31.605805356926432</v>
      </c>
      <c r="Z13" s="115">
        <f t="shared" si="39"/>
        <v>28.146300533943556</v>
      </c>
      <c r="AA13" s="115">
        <f t="shared" si="39"/>
        <v>27.949972745442434</v>
      </c>
      <c r="AB13" s="115">
        <f t="shared" si="39"/>
        <v>28.063603825617555</v>
      </c>
      <c r="AC13" s="115">
        <f t="shared" si="39"/>
        <v>28.195748289019441</v>
      </c>
      <c r="AD13" s="115">
        <f t="shared" si="39"/>
        <v>28.210028496938094</v>
      </c>
      <c r="AE13" s="120">
        <f t="shared" si="39"/>
        <v>28.233471714480451</v>
      </c>
    </row>
    <row r="14" spans="1:31" x14ac:dyDescent="0.25">
      <c r="A14" s="105">
        <f t="shared" ref="A14:A18" si="40">A13+1</f>
        <v>43115</v>
      </c>
      <c r="B14" s="13"/>
      <c r="C14" s="99">
        <v>310311</v>
      </c>
      <c r="D14" s="99">
        <v>255849</v>
      </c>
      <c r="E14" s="109">
        <f t="shared" si="20"/>
        <v>222439.8</v>
      </c>
      <c r="F14" s="99">
        <v>221002</v>
      </c>
      <c r="G14" s="99">
        <v>221000</v>
      </c>
      <c r="H14" s="99">
        <v>223068</v>
      </c>
      <c r="I14" s="99">
        <v>223601</v>
      </c>
      <c r="J14" s="100">
        <v>223528</v>
      </c>
      <c r="K14" s="105">
        <f t="shared" si="38"/>
        <v>43115</v>
      </c>
      <c r="L14" s="40"/>
      <c r="M14" s="99">
        <v>8206</v>
      </c>
      <c r="N14" s="111">
        <f t="shared" ref="N14:N18" si="41">C14/$M14</f>
        <v>37.815135266877896</v>
      </c>
      <c r="O14" s="111">
        <f t="shared" ref="O14:O18" si="42">D14/$M14</f>
        <v>31.178284182305632</v>
      </c>
      <c r="P14" s="111">
        <f t="shared" ref="P14:P18" si="43">E14/$M14</f>
        <v>27.106970509383377</v>
      </c>
      <c r="Q14" s="111">
        <f t="shared" ref="Q14:Q18" si="44">F14/$M14</f>
        <v>26.931757250792103</v>
      </c>
      <c r="R14" s="111">
        <f t="shared" ref="R14:R18" si="45">G14/$M14</f>
        <v>26.931513526687791</v>
      </c>
      <c r="S14" s="111">
        <f t="shared" ref="S14:S18" si="46">H14/$M14</f>
        <v>27.183524250548381</v>
      </c>
      <c r="T14" s="111">
        <f t="shared" ref="T14:T18" si="47">I14/$M14</f>
        <v>27.248476724348038</v>
      </c>
      <c r="U14" s="111">
        <f t="shared" ref="U14:U18" si="48">J14/$M14</f>
        <v>27.239580794540579</v>
      </c>
      <c r="V14" s="15" t="s">
        <v>52</v>
      </c>
      <c r="W14" s="16"/>
      <c r="X14" s="115">
        <f t="shared" ref="X14:AE14" si="49">MAX(N7:N19)</f>
        <v>38.487296416938108</v>
      </c>
      <c r="Y14" s="115">
        <f t="shared" si="49"/>
        <v>31.77785016286645</v>
      </c>
      <c r="Z14" s="115">
        <f t="shared" si="49"/>
        <v>28.393451767416479</v>
      </c>
      <c r="AA14" s="115">
        <f t="shared" si="49"/>
        <v>28.847389801734067</v>
      </c>
      <c r="AB14" s="115">
        <f t="shared" si="49"/>
        <v>28.622870308615777</v>
      </c>
      <c r="AC14" s="115">
        <f t="shared" si="49"/>
        <v>28.230710555653346</v>
      </c>
      <c r="AD14" s="115">
        <f t="shared" si="49"/>
        <v>28.327539216280055</v>
      </c>
      <c r="AE14" s="120">
        <f t="shared" si="49"/>
        <v>28.290658907680186</v>
      </c>
    </row>
    <row r="15" spans="1:31" x14ac:dyDescent="0.25">
      <c r="A15" s="105">
        <f t="shared" si="40"/>
        <v>43116</v>
      </c>
      <c r="B15" s="13"/>
      <c r="C15" s="99">
        <v>615220</v>
      </c>
      <c r="D15" s="99">
        <v>508755</v>
      </c>
      <c r="E15" s="109">
        <f t="shared" si="20"/>
        <v>455360.4</v>
      </c>
      <c r="F15" s="99">
        <v>453333</v>
      </c>
      <c r="G15" s="99">
        <v>457520</v>
      </c>
      <c r="H15" s="99">
        <v>455188</v>
      </c>
      <c r="I15" s="99">
        <v>455101</v>
      </c>
      <c r="J15" s="100">
        <v>455660</v>
      </c>
      <c r="K15" s="105">
        <f t="shared" si="38"/>
        <v>43116</v>
      </c>
      <c r="L15" s="40"/>
      <c r="M15" s="99">
        <v>16139</v>
      </c>
      <c r="N15" s="111">
        <f t="shared" si="41"/>
        <v>38.120081789454119</v>
      </c>
      <c r="O15" s="111">
        <f t="shared" si="42"/>
        <v>31.523328582935747</v>
      </c>
      <c r="P15" s="111">
        <f t="shared" si="43"/>
        <v>28.214907986864119</v>
      </c>
      <c r="Q15" s="111">
        <f t="shared" si="44"/>
        <v>28.089286820744778</v>
      </c>
      <c r="R15" s="111">
        <f t="shared" si="45"/>
        <v>28.348720490736724</v>
      </c>
      <c r="S15" s="111">
        <f t="shared" si="46"/>
        <v>28.204225788462729</v>
      </c>
      <c r="T15" s="111">
        <f t="shared" si="47"/>
        <v>28.198835119895904</v>
      </c>
      <c r="U15" s="111">
        <f t="shared" si="48"/>
        <v>28.233471714480451</v>
      </c>
      <c r="V15" s="15" t="s">
        <v>2</v>
      </c>
      <c r="W15" s="16"/>
      <c r="X15" s="115">
        <f t="shared" ref="X15:AE15" si="50">SKEW(N7:N19)</f>
        <v>-0.26881490829720384</v>
      </c>
      <c r="Y15" s="115">
        <f t="shared" si="50"/>
        <v>-1.2640808461540862</v>
      </c>
      <c r="Z15" s="115">
        <f t="shared" si="50"/>
        <v>-0.74929725978392114</v>
      </c>
      <c r="AA15" s="115">
        <f t="shared" si="50"/>
        <v>0.23322860163179365</v>
      </c>
      <c r="AB15" s="115">
        <f t="shared" si="50"/>
        <v>-0.10110389151196045</v>
      </c>
      <c r="AC15" s="115">
        <f t="shared" si="50"/>
        <v>-1.0446227000618584</v>
      </c>
      <c r="AD15" s="115">
        <f t="shared" si="50"/>
        <v>-1.0660740218746352</v>
      </c>
      <c r="AE15" s="120">
        <f t="shared" si="50"/>
        <v>-1.047229813829027</v>
      </c>
    </row>
    <row r="16" spans="1:31" x14ac:dyDescent="0.25">
      <c r="A16" s="105">
        <f t="shared" si="40"/>
        <v>43117</v>
      </c>
      <c r="B16" s="13"/>
      <c r="C16" s="99">
        <v>628778</v>
      </c>
      <c r="D16" s="99">
        <v>520424</v>
      </c>
      <c r="E16" s="109">
        <f t="shared" si="20"/>
        <v>465965.6</v>
      </c>
      <c r="F16" s="99">
        <v>464596</v>
      </c>
      <c r="G16" s="99">
        <v>466105</v>
      </c>
      <c r="H16" s="99">
        <v>465297</v>
      </c>
      <c r="I16" s="99">
        <v>467119</v>
      </c>
      <c r="J16" s="100">
        <v>466711</v>
      </c>
      <c r="K16" s="105">
        <f t="shared" si="38"/>
        <v>43117</v>
      </c>
      <c r="L16" s="40"/>
      <c r="M16" s="99">
        <v>16497</v>
      </c>
      <c r="N16" s="111">
        <f t="shared" si="41"/>
        <v>38.114687518942837</v>
      </c>
      <c r="O16" s="111">
        <f t="shared" si="42"/>
        <v>31.546584227435293</v>
      </c>
      <c r="P16" s="111">
        <f t="shared" si="43"/>
        <v>28.245474934836636</v>
      </c>
      <c r="Q16" s="111">
        <f t="shared" si="44"/>
        <v>28.162453779475054</v>
      </c>
      <c r="R16" s="111">
        <f t="shared" si="45"/>
        <v>28.253924956052614</v>
      </c>
      <c r="S16" s="111">
        <f t="shared" si="46"/>
        <v>28.204946353882523</v>
      </c>
      <c r="T16" s="111">
        <f t="shared" si="47"/>
        <v>28.315390677092804</v>
      </c>
      <c r="U16" s="111">
        <f t="shared" si="48"/>
        <v>28.290658907680186</v>
      </c>
      <c r="V16" s="15" t="s">
        <v>3</v>
      </c>
      <c r="W16" s="2"/>
      <c r="X16" s="115">
        <f t="shared" ref="X16:AE16" si="51">KURT(N7:N19)</f>
        <v>1.0073727766449783</v>
      </c>
      <c r="Y16" s="115">
        <f t="shared" si="51"/>
        <v>1.7796282428608721</v>
      </c>
      <c r="Z16" s="115">
        <f t="shared" si="51"/>
        <v>-0.63685163575965342</v>
      </c>
      <c r="AA16" s="115">
        <f t="shared" si="51"/>
        <v>0.29337530059028127</v>
      </c>
      <c r="AB16" s="115">
        <f t="shared" si="51"/>
        <v>-0.76323229362664646</v>
      </c>
      <c r="AC16" s="115">
        <f t="shared" si="51"/>
        <v>-0.5547656938679344</v>
      </c>
      <c r="AD16" s="115">
        <f t="shared" si="51"/>
        <v>-0.42575809208983628</v>
      </c>
      <c r="AE16" s="120">
        <f t="shared" si="51"/>
        <v>-0.58216501409392807</v>
      </c>
    </row>
    <row r="17" spans="1:31" x14ac:dyDescent="0.25">
      <c r="A17" s="105">
        <f t="shared" si="40"/>
        <v>43118</v>
      </c>
      <c r="B17" s="13"/>
      <c r="C17" s="99">
        <v>629106</v>
      </c>
      <c r="D17" s="99">
        <v>521559</v>
      </c>
      <c r="E17" s="109">
        <f t="shared" si="20"/>
        <v>461379.2</v>
      </c>
      <c r="F17" s="99">
        <v>458898</v>
      </c>
      <c r="G17" s="99">
        <v>458572</v>
      </c>
      <c r="H17" s="99">
        <v>462701</v>
      </c>
      <c r="I17" s="99">
        <v>463411</v>
      </c>
      <c r="J17" s="100">
        <v>463314</v>
      </c>
      <c r="K17" s="105">
        <f t="shared" si="38"/>
        <v>43118</v>
      </c>
      <c r="L17" s="40"/>
      <c r="M17" s="99">
        <v>16502</v>
      </c>
      <c r="N17" s="111">
        <f t="shared" si="41"/>
        <v>38.12301539207369</v>
      </c>
      <c r="O17" s="111">
        <f t="shared" si="42"/>
        <v>31.605805356926432</v>
      </c>
      <c r="P17" s="111">
        <f t="shared" si="43"/>
        <v>27.958986789480065</v>
      </c>
      <c r="Q17" s="111">
        <f t="shared" si="44"/>
        <v>27.808629257059749</v>
      </c>
      <c r="R17" s="111">
        <f t="shared" si="45"/>
        <v>27.788874075869593</v>
      </c>
      <c r="S17" s="111">
        <f t="shared" si="46"/>
        <v>28.039086171373167</v>
      </c>
      <c r="T17" s="111">
        <f t="shared" si="47"/>
        <v>28.082111259241305</v>
      </c>
      <c r="U17" s="111">
        <f t="shared" si="48"/>
        <v>28.076233183856502</v>
      </c>
      <c r="V17" s="15"/>
      <c r="W17" s="2"/>
      <c r="AE17" s="31"/>
    </row>
    <row r="18" spans="1:31" x14ac:dyDescent="0.25">
      <c r="A18" s="105">
        <f t="shared" si="40"/>
        <v>43119</v>
      </c>
      <c r="B18" s="13"/>
      <c r="C18" s="99">
        <v>626837</v>
      </c>
      <c r="D18" s="99">
        <v>518890</v>
      </c>
      <c r="E18" s="109">
        <f t="shared" si="20"/>
        <v>468293.2</v>
      </c>
      <c r="F18" s="99">
        <v>475780</v>
      </c>
      <c r="G18" s="99">
        <v>472077</v>
      </c>
      <c r="H18" s="99">
        <v>463410</v>
      </c>
      <c r="I18" s="99">
        <v>465268</v>
      </c>
      <c r="J18" s="100">
        <v>464931</v>
      </c>
      <c r="K18" s="105">
        <f t="shared" si="38"/>
        <v>43119</v>
      </c>
      <c r="L18" s="40"/>
      <c r="M18" s="99">
        <v>16493</v>
      </c>
      <c r="N18" s="111">
        <f t="shared" si="41"/>
        <v>38.006245073667614</v>
      </c>
      <c r="O18" s="111">
        <f t="shared" si="42"/>
        <v>31.461225974655914</v>
      </c>
      <c r="P18" s="111">
        <f t="shared" si="43"/>
        <v>28.393451767416479</v>
      </c>
      <c r="Q18" s="111">
        <f t="shared" si="44"/>
        <v>28.847389801734067</v>
      </c>
      <c r="R18" s="111">
        <f t="shared" si="45"/>
        <v>28.622870308615777</v>
      </c>
      <c r="S18" s="111">
        <f t="shared" si="46"/>
        <v>28.097374643788275</v>
      </c>
      <c r="T18" s="111">
        <f t="shared" si="47"/>
        <v>28.210028496938094</v>
      </c>
      <c r="U18" s="111">
        <f t="shared" si="48"/>
        <v>28.189595586006185</v>
      </c>
      <c r="V18" s="15" t="s">
        <v>79</v>
      </c>
      <c r="W18" s="2"/>
      <c r="X18" s="115">
        <f>X14-X8</f>
        <v>0.39764963472854475</v>
      </c>
      <c r="Y18" s="115">
        <f t="shared" ref="Y18:AE18" si="52">Y14-Y8</f>
        <v>0.27840814218199483</v>
      </c>
      <c r="Z18" s="115">
        <f t="shared" si="52"/>
        <v>0.57321568297862413</v>
      </c>
      <c r="AA18" s="115">
        <f t="shared" si="52"/>
        <v>1.1979088458104918</v>
      </c>
      <c r="AB18" s="115">
        <f t="shared" si="52"/>
        <v>0.95026041098370229</v>
      </c>
      <c r="AC18" s="115">
        <f t="shared" si="52"/>
        <v>0.35443026963294599</v>
      </c>
      <c r="AD18" s="115">
        <f t="shared" si="52"/>
        <v>0.37080622739975411</v>
      </c>
      <c r="AE18" s="120">
        <f t="shared" si="52"/>
        <v>0.34458261394723877</v>
      </c>
    </row>
    <row r="19" spans="1:31" x14ac:dyDescent="0.25">
      <c r="A19" s="106">
        <f>A18+2</f>
        <v>43121</v>
      </c>
      <c r="B19" s="18"/>
      <c r="C19" s="152">
        <v>354468</v>
      </c>
      <c r="D19" s="152">
        <v>292674</v>
      </c>
      <c r="E19" s="110">
        <f>AVERAGE(F19:J19)</f>
        <v>251668.6</v>
      </c>
      <c r="F19" s="152">
        <v>249483</v>
      </c>
      <c r="G19" s="152">
        <v>249574</v>
      </c>
      <c r="H19" s="152">
        <v>252461</v>
      </c>
      <c r="I19" s="152">
        <v>253648</v>
      </c>
      <c r="J19" s="153">
        <v>253177</v>
      </c>
      <c r="K19" s="106">
        <f>K18+2</f>
        <v>43121</v>
      </c>
      <c r="L19" s="82"/>
      <c r="M19" s="152">
        <v>9210</v>
      </c>
      <c r="N19" s="112">
        <f t="shared" ref="N19:U19" si="53">C19/$M19</f>
        <v>38.487296416938108</v>
      </c>
      <c r="O19" s="112">
        <f t="shared" si="53"/>
        <v>31.77785016286645</v>
      </c>
      <c r="P19" s="112">
        <f t="shared" si="53"/>
        <v>27.325580890336592</v>
      </c>
      <c r="Q19" s="112">
        <f t="shared" si="53"/>
        <v>27.088273615635178</v>
      </c>
      <c r="R19" s="112">
        <f t="shared" si="53"/>
        <v>27.098154180238872</v>
      </c>
      <c r="S19" s="112">
        <f t="shared" si="53"/>
        <v>27.411617806731812</v>
      </c>
      <c r="T19" s="112">
        <f t="shared" si="53"/>
        <v>27.540499457111835</v>
      </c>
      <c r="U19" s="141">
        <f t="shared" si="53"/>
        <v>27.489359391965255</v>
      </c>
      <c r="V19" s="156" t="s">
        <v>78</v>
      </c>
      <c r="W19" s="20"/>
      <c r="X19" s="157">
        <f>X8-X10</f>
        <v>0.47049043080949104</v>
      </c>
      <c r="Y19" s="157">
        <f t="shared" ref="Y19:AE19" si="54">Y8-Y10</f>
        <v>0.49799988632560499</v>
      </c>
      <c r="Z19" s="157">
        <f t="shared" si="54"/>
        <v>0.84194020653856683</v>
      </c>
      <c r="AA19" s="157">
        <f t="shared" si="54"/>
        <v>0.9710769179473715</v>
      </c>
      <c r="AB19" s="157">
        <f t="shared" si="54"/>
        <v>0.99504710469853208</v>
      </c>
      <c r="AC19" s="157">
        <f t="shared" si="54"/>
        <v>0.74708908303998811</v>
      </c>
      <c r="AD19" s="157">
        <f t="shared" si="54"/>
        <v>0.75219026564991864</v>
      </c>
      <c r="AE19" s="158">
        <f t="shared" si="54"/>
        <v>0.7442976613570309</v>
      </c>
    </row>
    <row r="20" spans="1:31" x14ac:dyDescent="0.25">
      <c r="AE20" s="31"/>
    </row>
    <row r="21" spans="1:31" x14ac:dyDescent="0.25">
      <c r="A21" s="147" t="s">
        <v>67</v>
      </c>
      <c r="B21" s="90"/>
      <c r="C21" s="91"/>
      <c r="D21" s="91"/>
      <c r="E21" s="91"/>
      <c r="F21" s="91"/>
      <c r="G21" s="91"/>
      <c r="H21" s="91"/>
      <c r="I21" s="91"/>
      <c r="J21" s="91"/>
      <c r="K21" s="91"/>
      <c r="L21" s="91"/>
      <c r="M21" s="91"/>
      <c r="N21" s="91"/>
      <c r="O21" s="91"/>
      <c r="P21" s="91"/>
      <c r="Q21" s="91"/>
      <c r="R21" s="91"/>
      <c r="S21" s="91"/>
      <c r="T21" s="91"/>
      <c r="U21" s="92"/>
      <c r="V21" s="89" t="s">
        <v>55</v>
      </c>
      <c r="W21" s="91"/>
      <c r="X21" s="91"/>
      <c r="Y21" s="91"/>
      <c r="Z21" s="91"/>
      <c r="AA21" s="91"/>
      <c r="AB21" s="91"/>
      <c r="AC21" s="91"/>
      <c r="AD21" s="91"/>
      <c r="AE21" s="148"/>
    </row>
    <row r="22" spans="1:31" x14ac:dyDescent="0.25">
      <c r="A22" s="149" t="s">
        <v>32</v>
      </c>
      <c r="B22" s="96"/>
      <c r="C22" s="96"/>
      <c r="D22" s="96"/>
      <c r="E22" s="96"/>
      <c r="F22" s="96"/>
      <c r="G22" s="96"/>
      <c r="H22" s="96"/>
      <c r="I22" s="96"/>
      <c r="J22" s="96"/>
      <c r="K22" s="87"/>
      <c r="L22" s="87"/>
      <c r="M22" s="144"/>
      <c r="N22" s="87"/>
      <c r="O22" s="87"/>
      <c r="P22" s="87"/>
      <c r="Q22" s="87"/>
      <c r="R22" s="87"/>
      <c r="S22" s="87"/>
      <c r="T22" s="87"/>
      <c r="U22" s="98"/>
      <c r="V22" s="95" t="s">
        <v>14</v>
      </c>
      <c r="W22" s="96"/>
      <c r="X22" s="96"/>
      <c r="Y22" s="96"/>
      <c r="Z22" s="96"/>
      <c r="AA22" s="96"/>
      <c r="AB22" s="96"/>
      <c r="AC22" s="96"/>
      <c r="AD22" s="96"/>
      <c r="AE22" s="150"/>
    </row>
    <row r="23" spans="1:31" s="2" customFormat="1" x14ac:dyDescent="0.25">
      <c r="A23" s="101"/>
      <c r="B23" s="8"/>
      <c r="C23" s="86"/>
      <c r="D23" s="86"/>
      <c r="E23" s="86"/>
      <c r="F23" s="86"/>
      <c r="G23" s="86"/>
      <c r="H23" s="86"/>
      <c r="I23" s="86"/>
      <c r="J23" s="102"/>
      <c r="K23" s="103"/>
      <c r="L23" s="8"/>
      <c r="M23" s="143"/>
      <c r="N23" s="86" t="s">
        <v>74</v>
      </c>
      <c r="O23" s="86"/>
      <c r="P23" s="86"/>
      <c r="Q23" s="86"/>
      <c r="R23" s="86"/>
      <c r="S23" s="86"/>
      <c r="T23" s="86"/>
      <c r="U23" s="86"/>
      <c r="V23" s="9"/>
      <c r="W23" s="10"/>
      <c r="X23" s="86" t="s">
        <v>73</v>
      </c>
      <c r="Y23" s="86"/>
      <c r="Z23" s="86"/>
      <c r="AA23" s="86"/>
      <c r="AB23" s="86"/>
      <c r="AC23" s="86"/>
      <c r="AD23" s="86"/>
      <c r="AE23" s="104"/>
    </row>
    <row r="24" spans="1:31" s="2" customFormat="1" x14ac:dyDescent="0.25">
      <c r="A24" s="12"/>
      <c r="B24" s="11"/>
      <c r="C24" s="73"/>
      <c r="D24" s="109"/>
      <c r="E24" s="73"/>
      <c r="F24" s="73"/>
      <c r="G24" s="73"/>
      <c r="H24" s="73"/>
      <c r="I24" s="73"/>
      <c r="J24" s="94"/>
      <c r="K24" s="93" t="s">
        <v>40</v>
      </c>
      <c r="L24" s="11"/>
      <c r="N24" s="73" t="s">
        <v>25</v>
      </c>
      <c r="O24" s="73" t="s">
        <v>26</v>
      </c>
      <c r="P24" s="73" t="s">
        <v>61</v>
      </c>
      <c r="Q24" s="73" t="s">
        <v>27</v>
      </c>
      <c r="R24" s="73" t="s">
        <v>28</v>
      </c>
      <c r="S24" s="73" t="s">
        <v>29</v>
      </c>
      <c r="T24" s="73" t="s">
        <v>30</v>
      </c>
      <c r="U24" s="73" t="s">
        <v>31</v>
      </c>
      <c r="V24" s="12" t="s">
        <v>37</v>
      </c>
      <c r="W24" s="11"/>
      <c r="X24" s="73" t="s">
        <v>25</v>
      </c>
      <c r="Y24" s="73" t="s">
        <v>26</v>
      </c>
      <c r="Z24" s="73" t="s">
        <v>61</v>
      </c>
      <c r="AA24" s="73" t="s">
        <v>27</v>
      </c>
      <c r="AB24" s="73" t="s">
        <v>28</v>
      </c>
      <c r="AC24" s="73" t="s">
        <v>29</v>
      </c>
      <c r="AD24" s="73" t="s">
        <v>30</v>
      </c>
      <c r="AE24" s="74" t="s">
        <v>31</v>
      </c>
    </row>
    <row r="25" spans="1:31" x14ac:dyDescent="0.25">
      <c r="A25" s="105"/>
      <c r="B25" s="13"/>
      <c r="C25" s="109"/>
      <c r="D25" s="109"/>
      <c r="E25" s="40"/>
      <c r="F25" s="40"/>
      <c r="G25" s="40"/>
      <c r="H25" s="40"/>
      <c r="I25" s="40"/>
      <c r="J25" s="40"/>
      <c r="K25" s="105">
        <v>43108</v>
      </c>
      <c r="L25" s="13"/>
      <c r="M25" s="109"/>
      <c r="N25" s="109">
        <f t="shared" ref="N25:U37" si="55">(1-N7/$N7)*100</f>
        <v>0</v>
      </c>
      <c r="O25" s="109">
        <f t="shared" si="55"/>
        <v>17.591341377316482</v>
      </c>
      <c r="P25" s="109">
        <f t="shared" si="55"/>
        <v>28.285749882598743</v>
      </c>
      <c r="Q25" s="109">
        <f t="shared" si="55"/>
        <v>29.082928418772703</v>
      </c>
      <c r="R25" s="109">
        <f t="shared" si="55"/>
        <v>29.085164633308736</v>
      </c>
      <c r="S25" s="109">
        <f t="shared" si="55"/>
        <v>27.884636886678226</v>
      </c>
      <c r="T25" s="109">
        <f t="shared" si="55"/>
        <v>27.68433595609352</v>
      </c>
      <c r="U25" s="109">
        <f t="shared" si="55"/>
        <v>27.691683518140497</v>
      </c>
      <c r="V25" s="15" t="s">
        <v>1</v>
      </c>
      <c r="W25" s="16"/>
      <c r="X25" s="114">
        <f t="shared" ref="X25:AE25" si="56">COUNT(N25:N37)</f>
        <v>13</v>
      </c>
      <c r="Y25" s="114">
        <f t="shared" si="56"/>
        <v>13</v>
      </c>
      <c r="Z25" s="114">
        <f t="shared" si="56"/>
        <v>13</v>
      </c>
      <c r="AA25" s="114">
        <f t="shared" si="56"/>
        <v>13</v>
      </c>
      <c r="AB25" s="114">
        <f t="shared" si="56"/>
        <v>13</v>
      </c>
      <c r="AC25" s="114">
        <f t="shared" si="56"/>
        <v>13</v>
      </c>
      <c r="AD25" s="114">
        <f t="shared" si="56"/>
        <v>13</v>
      </c>
      <c r="AE25" s="118">
        <f t="shared" si="56"/>
        <v>13</v>
      </c>
    </row>
    <row r="26" spans="1:31" x14ac:dyDescent="0.25">
      <c r="A26" s="105"/>
      <c r="B26" s="13"/>
      <c r="C26" s="40"/>
      <c r="D26" s="40"/>
      <c r="E26" s="40"/>
      <c r="F26" s="40"/>
      <c r="G26" s="40"/>
      <c r="H26" s="40"/>
      <c r="I26" s="40"/>
      <c r="J26" s="40"/>
      <c r="K26" s="105">
        <f>K25+1</f>
        <v>43109</v>
      </c>
      <c r="L26" s="13"/>
      <c r="M26" s="109"/>
      <c r="N26" s="109">
        <f t="shared" si="55"/>
        <v>0</v>
      </c>
      <c r="O26" s="109">
        <f t="shared" si="55"/>
        <v>17.368957440407272</v>
      </c>
      <c r="P26" s="109">
        <f t="shared" si="55"/>
        <v>26.806857042046083</v>
      </c>
      <c r="Q26" s="109">
        <f t="shared" si="55"/>
        <v>28.080762257600611</v>
      </c>
      <c r="R26" s="109">
        <f t="shared" si="55"/>
        <v>28.033979626715567</v>
      </c>
      <c r="S26" s="109">
        <f t="shared" si="55"/>
        <v>26.087066098974411</v>
      </c>
      <c r="T26" s="109">
        <f t="shared" si="55"/>
        <v>25.934274341538412</v>
      </c>
      <c r="U26" s="109">
        <f t="shared" si="55"/>
        <v>25.898202885401467</v>
      </c>
      <c r="V26" s="71" t="s">
        <v>34</v>
      </c>
      <c r="W26" s="72"/>
      <c r="X26" s="139">
        <f t="shared" ref="X26:AE26" si="57">AVERAGE(N25:N37)</f>
        <v>0</v>
      </c>
      <c r="Y26" s="117">
        <f t="shared" si="57"/>
        <v>17.302043807428142</v>
      </c>
      <c r="Z26" s="117">
        <f t="shared" si="57"/>
        <v>26.960595223728451</v>
      </c>
      <c r="AA26" s="117">
        <f t="shared" si="57"/>
        <v>27.408989879966462</v>
      </c>
      <c r="AB26" s="117">
        <f t="shared" si="57"/>
        <v>27.348432177043676</v>
      </c>
      <c r="AC26" s="117">
        <f t="shared" si="57"/>
        <v>26.813286234162096</v>
      </c>
      <c r="AD26" s="117">
        <f t="shared" si="57"/>
        <v>26.602215225581645</v>
      </c>
      <c r="AE26" s="119">
        <f t="shared" si="57"/>
        <v>26.630052601888444</v>
      </c>
    </row>
    <row r="27" spans="1:31" x14ac:dyDescent="0.25">
      <c r="A27" s="105"/>
      <c r="B27" s="13"/>
      <c r="C27" s="40"/>
      <c r="D27" s="40"/>
      <c r="E27" s="40"/>
      <c r="F27" s="40"/>
      <c r="G27" s="40"/>
      <c r="H27" s="40"/>
      <c r="I27" s="40"/>
      <c r="J27" s="40"/>
      <c r="K27" s="105">
        <f>K26+1</f>
        <v>43110</v>
      </c>
      <c r="L27" s="13"/>
      <c r="M27" s="109"/>
      <c r="N27" s="109">
        <f t="shared" si="55"/>
        <v>0</v>
      </c>
      <c r="O27" s="109">
        <f t="shared" si="55"/>
        <v>17.198869613390354</v>
      </c>
      <c r="P27" s="109">
        <f t="shared" si="55"/>
        <v>26.748177749559609</v>
      </c>
      <c r="Q27" s="109">
        <f t="shared" si="55"/>
        <v>27.410163520133459</v>
      </c>
      <c r="R27" s="109">
        <f t="shared" si="55"/>
        <v>27.449067244309166</v>
      </c>
      <c r="S27" s="109">
        <f t="shared" si="55"/>
        <v>26.515689093885577</v>
      </c>
      <c r="T27" s="109">
        <f t="shared" si="55"/>
        <v>26.206171064343653</v>
      </c>
      <c r="U27" s="109">
        <f t="shared" si="55"/>
        <v>26.159797825126208</v>
      </c>
      <c r="V27" s="15" t="s">
        <v>35</v>
      </c>
      <c r="W27" s="16"/>
      <c r="X27" s="138">
        <f t="shared" ref="X27:AE27" si="58">_xlfn.STDEV.S(N25:N37)</f>
        <v>0</v>
      </c>
      <c r="Y27" s="114">
        <f t="shared" si="58"/>
        <v>0.18086954006932032</v>
      </c>
      <c r="Z27" s="114">
        <f t="shared" si="58"/>
        <v>1.1551663157082728</v>
      </c>
      <c r="AA27" s="114">
        <f t="shared" si="58"/>
        <v>1.4881956473787301</v>
      </c>
      <c r="AB27" s="114">
        <f t="shared" si="58"/>
        <v>1.4782333578089715</v>
      </c>
      <c r="AC27" s="114">
        <f t="shared" si="58"/>
        <v>1.0302702090174896</v>
      </c>
      <c r="AD27" s="114">
        <f t="shared" si="58"/>
        <v>1.0148142000510436</v>
      </c>
      <c r="AE27" s="118">
        <f t="shared" si="58"/>
        <v>1.0370795310930974</v>
      </c>
    </row>
    <row r="28" spans="1:31" x14ac:dyDescent="0.25">
      <c r="A28" s="105"/>
      <c r="B28" s="13"/>
      <c r="C28" s="40"/>
      <c r="D28" s="40"/>
      <c r="E28" s="40"/>
      <c r="F28" s="40"/>
      <c r="G28" s="40"/>
      <c r="H28" s="40"/>
      <c r="I28" s="40"/>
      <c r="J28" s="40"/>
      <c r="K28" s="105">
        <f>K27+1</f>
        <v>43111</v>
      </c>
      <c r="L28" s="13"/>
      <c r="M28" s="109"/>
      <c r="N28" s="109">
        <f t="shared" si="55"/>
        <v>0</v>
      </c>
      <c r="O28" s="109">
        <f t="shared" si="55"/>
        <v>17.084698939683097</v>
      </c>
      <c r="P28" s="109">
        <f t="shared" si="55"/>
        <v>26.049541063770086</v>
      </c>
      <c r="Q28" s="109">
        <f t="shared" si="55"/>
        <v>26.741938169249892</v>
      </c>
      <c r="R28" s="109">
        <f t="shared" si="55"/>
        <v>26.2668150719776</v>
      </c>
      <c r="S28" s="109">
        <f t="shared" si="55"/>
        <v>25.827765564829175</v>
      </c>
      <c r="T28" s="109">
        <f t="shared" si="55"/>
        <v>25.712299244304539</v>
      </c>
      <c r="U28" s="109">
        <f t="shared" si="55"/>
        <v>25.698887268489244</v>
      </c>
      <c r="V28" s="15" t="s">
        <v>36</v>
      </c>
      <c r="W28" s="16"/>
      <c r="X28" s="138">
        <f t="shared" ref="X28:AE28" si="59">MIN(N25:N37)</f>
        <v>0</v>
      </c>
      <c r="Y28" s="114">
        <f t="shared" si="59"/>
        <v>17.084698939683097</v>
      </c>
      <c r="Z28" s="114">
        <f t="shared" si="59"/>
        <v>25.292667790829192</v>
      </c>
      <c r="AA28" s="114">
        <f t="shared" si="59"/>
        <v>24.098290305135151</v>
      </c>
      <c r="AB28" s="114">
        <f t="shared" si="59"/>
        <v>24.689033991292785</v>
      </c>
      <c r="AC28" s="114">
        <f t="shared" si="59"/>
        <v>25.827765564829175</v>
      </c>
      <c r="AD28" s="114">
        <f t="shared" si="59"/>
        <v>25.710028022608931</v>
      </c>
      <c r="AE28" s="118">
        <f t="shared" si="59"/>
        <v>25.698887268489244</v>
      </c>
    </row>
    <row r="29" spans="1:31" x14ac:dyDescent="0.25">
      <c r="A29" s="105"/>
      <c r="B29" s="13"/>
      <c r="C29" s="40"/>
      <c r="D29" s="40"/>
      <c r="E29" s="40"/>
      <c r="F29" s="40"/>
      <c r="G29" s="40"/>
      <c r="H29" s="40"/>
      <c r="I29" s="40"/>
      <c r="J29" s="40"/>
      <c r="K29" s="105">
        <f>K28+1</f>
        <v>43112</v>
      </c>
      <c r="L29" s="13"/>
      <c r="M29" s="109"/>
      <c r="N29" s="109">
        <f t="shared" si="55"/>
        <v>0</v>
      </c>
      <c r="O29" s="109">
        <f t="shared" si="55"/>
        <v>17.186365196293607</v>
      </c>
      <c r="P29" s="109">
        <f t="shared" si="55"/>
        <v>26.61800362339082</v>
      </c>
      <c r="Q29" s="109">
        <f t="shared" si="55"/>
        <v>27.270245895751689</v>
      </c>
      <c r="R29" s="109">
        <f t="shared" si="55"/>
        <v>27.315099324006155</v>
      </c>
      <c r="S29" s="109">
        <f t="shared" si="55"/>
        <v>26.303582687534423</v>
      </c>
      <c r="T29" s="109">
        <f t="shared" si="55"/>
        <v>26.0585648499166</v>
      </c>
      <c r="U29" s="109">
        <f t="shared" si="55"/>
        <v>26.142525359745239</v>
      </c>
      <c r="V29" s="15" t="s">
        <v>46</v>
      </c>
      <c r="W29" s="16"/>
      <c r="X29" s="138">
        <f t="shared" ref="X29:AE29" si="60">QUARTILE(N25:N37,1)</f>
        <v>0</v>
      </c>
      <c r="Y29" s="114">
        <f t="shared" si="60"/>
        <v>17.186365196293607</v>
      </c>
      <c r="Z29" s="114">
        <f t="shared" si="60"/>
        <v>26.049541063770086</v>
      </c>
      <c r="AA29" s="114">
        <f t="shared" si="60"/>
        <v>26.741938169249892</v>
      </c>
      <c r="AB29" s="114">
        <f t="shared" si="60"/>
        <v>26.2668150719776</v>
      </c>
      <c r="AC29" s="114">
        <f t="shared" si="60"/>
        <v>26.071690088491895</v>
      </c>
      <c r="AD29" s="114">
        <f t="shared" si="60"/>
        <v>25.934274341538412</v>
      </c>
      <c r="AE29" s="118">
        <f t="shared" si="60"/>
        <v>25.898202885401467</v>
      </c>
    </row>
    <row r="30" spans="1:31" x14ac:dyDescent="0.25">
      <c r="A30" s="105"/>
      <c r="B30" s="13"/>
      <c r="C30" s="40"/>
      <c r="D30" s="40"/>
      <c r="E30" s="40"/>
      <c r="F30" s="40"/>
      <c r="G30" s="40"/>
      <c r="H30" s="40"/>
      <c r="I30" s="40"/>
      <c r="J30" s="40"/>
      <c r="K30" s="105">
        <f>K29+1</f>
        <v>43113</v>
      </c>
      <c r="L30" s="13"/>
      <c r="M30" s="109"/>
      <c r="N30" s="109">
        <f t="shared" si="55"/>
        <v>0</v>
      </c>
      <c r="O30" s="109">
        <f t="shared" si="55"/>
        <v>17.107606106411101</v>
      </c>
      <c r="P30" s="109">
        <f t="shared" si="55"/>
        <v>26.450446743009991</v>
      </c>
      <c r="Q30" s="109">
        <f t="shared" si="55"/>
        <v>26.957003458400276</v>
      </c>
      <c r="R30" s="109">
        <f t="shared" si="55"/>
        <v>26.929462879573286</v>
      </c>
      <c r="S30" s="109">
        <f t="shared" si="55"/>
        <v>26.314706510814435</v>
      </c>
      <c r="T30" s="109">
        <f t="shared" si="55"/>
        <v>25.970290996288359</v>
      </c>
      <c r="U30" s="109">
        <f t="shared" si="55"/>
        <v>26.080769869973651</v>
      </c>
      <c r="V30" s="15" t="s">
        <v>47</v>
      </c>
      <c r="W30" s="16"/>
      <c r="X30" s="138">
        <f t="shared" ref="X30:AE30" si="61">MEDIAN(N25:N37)</f>
        <v>0</v>
      </c>
      <c r="Y30" s="114">
        <f t="shared" si="61"/>
        <v>17.232473146325088</v>
      </c>
      <c r="Z30" s="114">
        <f t="shared" si="61"/>
        <v>26.661135007455016</v>
      </c>
      <c r="AA30" s="114">
        <f t="shared" si="61"/>
        <v>27.270245895751689</v>
      </c>
      <c r="AB30" s="114">
        <f t="shared" si="61"/>
        <v>27.315099324006155</v>
      </c>
      <c r="AC30" s="114">
        <f t="shared" si="61"/>
        <v>26.314706510814435</v>
      </c>
      <c r="AD30" s="114">
        <f t="shared" si="61"/>
        <v>26.0585648499166</v>
      </c>
      <c r="AE30" s="118">
        <f t="shared" si="61"/>
        <v>26.142525359745239</v>
      </c>
    </row>
    <row r="31" spans="1:31" x14ac:dyDescent="0.25">
      <c r="A31" s="105"/>
      <c r="B31" s="13"/>
      <c r="C31" s="40"/>
      <c r="D31" s="40"/>
      <c r="E31" s="40"/>
      <c r="F31" s="40"/>
      <c r="G31" s="40"/>
      <c r="H31" s="40"/>
      <c r="I31" s="40"/>
      <c r="J31" s="40"/>
      <c r="K31" s="105">
        <f t="shared" ref="K31:K36" si="62">K30+1</f>
        <v>43114</v>
      </c>
      <c r="L31" s="13"/>
      <c r="M31" s="109"/>
      <c r="N31" s="109">
        <f t="shared" si="55"/>
        <v>0</v>
      </c>
      <c r="O31" s="109">
        <f t="shared" si="55"/>
        <v>17.551285380420666</v>
      </c>
      <c r="P31" s="109">
        <f t="shared" si="55"/>
        <v>28.379381978706832</v>
      </c>
      <c r="Q31" s="109">
        <f t="shared" si="55"/>
        <v>28.796935860815374</v>
      </c>
      <c r="R31" s="109">
        <f t="shared" si="55"/>
        <v>28.776162035834851</v>
      </c>
      <c r="S31" s="109">
        <f t="shared" si="55"/>
        <v>28.212412360425866</v>
      </c>
      <c r="T31" s="109">
        <f t="shared" si="55"/>
        <v>28.02752531809919</v>
      </c>
      <c r="U31" s="109">
        <f t="shared" si="55"/>
        <v>28.08387431835887</v>
      </c>
      <c r="V31" s="15" t="s">
        <v>51</v>
      </c>
      <c r="W31" s="16"/>
      <c r="X31" s="138">
        <f t="shared" ref="X31:AE31" si="63">QUARTILE(N25:N37,3)</f>
        <v>0</v>
      </c>
      <c r="Y31" s="114">
        <f t="shared" si="63"/>
        <v>17.432885338027681</v>
      </c>
      <c r="Z31" s="114">
        <f t="shared" si="63"/>
        <v>28.285749882598743</v>
      </c>
      <c r="AA31" s="114">
        <f t="shared" si="63"/>
        <v>28.78048151692979</v>
      </c>
      <c r="AB31" s="114">
        <f t="shared" si="63"/>
        <v>28.776162035834851</v>
      </c>
      <c r="AC31" s="114">
        <f t="shared" si="63"/>
        <v>27.884636886678226</v>
      </c>
      <c r="AD31" s="114">
        <f t="shared" si="63"/>
        <v>27.68433595609352</v>
      </c>
      <c r="AE31" s="118">
        <f t="shared" si="63"/>
        <v>27.691683518140497</v>
      </c>
    </row>
    <row r="32" spans="1:31" x14ac:dyDescent="0.25">
      <c r="A32" s="105"/>
      <c r="B32" s="13"/>
      <c r="C32" s="40"/>
      <c r="D32" s="40"/>
      <c r="E32" s="40"/>
      <c r="F32" s="40"/>
      <c r="G32" s="40"/>
      <c r="H32" s="40"/>
      <c r="I32" s="40"/>
      <c r="J32" s="40"/>
      <c r="K32" s="105">
        <f t="shared" si="62"/>
        <v>43115</v>
      </c>
      <c r="L32" s="40"/>
      <c r="M32" s="40"/>
      <c r="N32" s="109">
        <f t="shared" si="55"/>
        <v>0</v>
      </c>
      <c r="O32" s="109">
        <f t="shared" si="55"/>
        <v>17.55077970165415</v>
      </c>
      <c r="P32" s="109">
        <f t="shared" si="55"/>
        <v>28.31713990158261</v>
      </c>
      <c r="Q32" s="109">
        <f t="shared" si="55"/>
        <v>28.78048151692979</v>
      </c>
      <c r="R32" s="109">
        <f t="shared" si="55"/>
        <v>28.781126031626336</v>
      </c>
      <c r="S32" s="109">
        <f t="shared" si="55"/>
        <v>28.114697835397394</v>
      </c>
      <c r="T32" s="109">
        <f t="shared" si="55"/>
        <v>27.942934668767784</v>
      </c>
      <c r="U32" s="109">
        <f t="shared" si="55"/>
        <v>27.966459455191728</v>
      </c>
      <c r="V32" s="15" t="s">
        <v>52</v>
      </c>
      <c r="W32" s="16"/>
      <c r="X32" s="138">
        <f t="shared" ref="X32:AE32" si="64">MAX(N25:N37)</f>
        <v>0</v>
      </c>
      <c r="Y32" s="114">
        <f t="shared" si="64"/>
        <v>17.591341377316482</v>
      </c>
      <c r="Z32" s="114">
        <f t="shared" si="64"/>
        <v>29.001038175519355</v>
      </c>
      <c r="AA32" s="114">
        <f t="shared" si="64"/>
        <v>29.617624157892951</v>
      </c>
      <c r="AB32" s="114">
        <f t="shared" si="64"/>
        <v>29.591951882821576</v>
      </c>
      <c r="AC32" s="114">
        <f t="shared" si="64"/>
        <v>28.777491903359397</v>
      </c>
      <c r="AD32" s="114">
        <f t="shared" si="64"/>
        <v>28.442623875780036</v>
      </c>
      <c r="AE32" s="118">
        <f t="shared" si="64"/>
        <v>28.575499057742871</v>
      </c>
    </row>
    <row r="33" spans="1:31" x14ac:dyDescent="0.25">
      <c r="A33" s="105"/>
      <c r="B33" s="13"/>
      <c r="C33" s="40"/>
      <c r="D33" s="40"/>
      <c r="E33" s="40"/>
      <c r="F33" s="40"/>
      <c r="G33" s="40"/>
      <c r="H33" s="40"/>
      <c r="I33" s="40"/>
      <c r="J33" s="40"/>
      <c r="K33" s="105">
        <f t="shared" si="62"/>
        <v>43116</v>
      </c>
      <c r="L33" s="40"/>
      <c r="M33" s="40"/>
      <c r="N33" s="109">
        <f t="shared" si="55"/>
        <v>0</v>
      </c>
      <c r="O33" s="109">
        <f t="shared" si="55"/>
        <v>17.305191638763372</v>
      </c>
      <c r="P33" s="109">
        <f t="shared" si="55"/>
        <v>25.984135756314807</v>
      </c>
      <c r="Q33" s="109">
        <f t="shared" si="55"/>
        <v>26.313676408439267</v>
      </c>
      <c r="R33" s="109">
        <f t="shared" si="55"/>
        <v>25.633106856084009</v>
      </c>
      <c r="S33" s="109">
        <f t="shared" si="55"/>
        <v>26.012158252332508</v>
      </c>
      <c r="T33" s="109">
        <f t="shared" si="55"/>
        <v>26.026299535125652</v>
      </c>
      <c r="U33" s="109">
        <f t="shared" si="55"/>
        <v>25.935437729592671</v>
      </c>
      <c r="V33" s="15" t="s">
        <v>2</v>
      </c>
      <c r="W33" s="16"/>
      <c r="X33" s="108" t="s">
        <v>76</v>
      </c>
      <c r="Y33" s="115">
        <f t="shared" ref="Y33:AE33" si="65">SKEW(O25:O37)</f>
        <v>0.46006933333744532</v>
      </c>
      <c r="Z33" s="115">
        <f t="shared" si="65"/>
        <v>0.53788513047322362</v>
      </c>
      <c r="AA33" s="115">
        <f t="shared" si="65"/>
        <v>-0.57377081906611815</v>
      </c>
      <c r="AB33" s="115">
        <f t="shared" si="65"/>
        <v>-0.17458588587539511</v>
      </c>
      <c r="AC33" s="115">
        <f t="shared" si="65"/>
        <v>0.95640384633241382</v>
      </c>
      <c r="AD33" s="115">
        <f t="shared" si="65"/>
        <v>0.92758019847786355</v>
      </c>
      <c r="AE33" s="120">
        <f t="shared" si="65"/>
        <v>0.96582308500374392</v>
      </c>
    </row>
    <row r="34" spans="1:31" x14ac:dyDescent="0.25">
      <c r="A34" s="105"/>
      <c r="B34" s="13"/>
      <c r="C34" s="40"/>
      <c r="D34" s="40"/>
      <c r="E34" s="40"/>
      <c r="F34" s="40"/>
      <c r="G34" s="40"/>
      <c r="H34" s="40"/>
      <c r="I34" s="40"/>
      <c r="J34" s="40"/>
      <c r="K34" s="105">
        <f t="shared" si="62"/>
        <v>43117</v>
      </c>
      <c r="L34" s="40"/>
      <c r="M34" s="40"/>
      <c r="N34" s="109">
        <f t="shared" si="55"/>
        <v>0</v>
      </c>
      <c r="O34" s="109">
        <f t="shared" si="55"/>
        <v>17.232473146325088</v>
      </c>
      <c r="P34" s="109">
        <f t="shared" si="55"/>
        <v>25.893463193686806</v>
      </c>
      <c r="Q34" s="109">
        <f t="shared" si="55"/>
        <v>26.11128251942657</v>
      </c>
      <c r="R34" s="109">
        <f t="shared" si="55"/>
        <v>25.871293206823399</v>
      </c>
      <c r="S34" s="109">
        <f t="shared" si="55"/>
        <v>25.999796430536691</v>
      </c>
      <c r="T34" s="109">
        <f t="shared" si="55"/>
        <v>25.710028022608931</v>
      </c>
      <c r="U34" s="109">
        <f t="shared" si="55"/>
        <v>25.77491578903841</v>
      </c>
      <c r="V34" s="15" t="s">
        <v>3</v>
      </c>
      <c r="W34" s="2"/>
      <c r="X34" s="108" t="s">
        <v>76</v>
      </c>
      <c r="Y34" s="115">
        <f t="shared" ref="Y34:AE34" si="66">KURT(O25:O37)</f>
        <v>-1.2404573229767895</v>
      </c>
      <c r="Z34" s="115">
        <f t="shared" si="66"/>
        <v>-0.93976737978705716</v>
      </c>
      <c r="AA34" s="115">
        <f t="shared" si="66"/>
        <v>0.67622371404439674</v>
      </c>
      <c r="AB34" s="115">
        <f t="shared" si="66"/>
        <v>-0.81273711073032651</v>
      </c>
      <c r="AC34" s="115">
        <f t="shared" si="66"/>
        <v>-0.81514381370785882</v>
      </c>
      <c r="AD34" s="115">
        <f t="shared" si="66"/>
        <v>-1.0001961513196274</v>
      </c>
      <c r="AE34" s="120">
        <f t="shared" si="66"/>
        <v>-0.86737601321287405</v>
      </c>
    </row>
    <row r="35" spans="1:31" x14ac:dyDescent="0.25">
      <c r="A35" s="105"/>
      <c r="B35" s="13"/>
      <c r="C35" s="40"/>
      <c r="D35" s="40"/>
      <c r="E35" s="109"/>
      <c r="F35" s="40"/>
      <c r="G35" s="40"/>
      <c r="H35" s="40"/>
      <c r="I35" s="40"/>
      <c r="J35" s="97"/>
      <c r="K35" s="105">
        <f t="shared" si="62"/>
        <v>43118</v>
      </c>
      <c r="L35" s="40"/>
      <c r="M35" s="40"/>
      <c r="N35" s="109">
        <f t="shared" si="55"/>
        <v>0</v>
      </c>
      <c r="O35" s="109">
        <f t="shared" si="55"/>
        <v>17.09521129984455</v>
      </c>
      <c r="P35" s="109">
        <f t="shared" si="55"/>
        <v>26.661135007455016</v>
      </c>
      <c r="Q35" s="109">
        <f t="shared" si="55"/>
        <v>27.055535951016207</v>
      </c>
      <c r="R35" s="109">
        <f t="shared" si="55"/>
        <v>27.107355517194243</v>
      </c>
      <c r="S35" s="109">
        <f t="shared" si="55"/>
        <v>26.451027330847264</v>
      </c>
      <c r="T35" s="109">
        <f t="shared" si="55"/>
        <v>26.338168766471792</v>
      </c>
      <c r="U35" s="109">
        <f t="shared" si="55"/>
        <v>26.35358747174562</v>
      </c>
      <c r="V35" s="15"/>
      <c r="W35" s="2"/>
      <c r="AE35" s="31"/>
    </row>
    <row r="36" spans="1:31" x14ac:dyDescent="0.25">
      <c r="A36" s="105"/>
      <c r="B36" s="13"/>
      <c r="C36" s="40"/>
      <c r="D36" s="40"/>
      <c r="E36" s="109"/>
      <c r="F36" s="40"/>
      <c r="G36" s="40"/>
      <c r="H36" s="40"/>
      <c r="I36" s="40"/>
      <c r="J36" s="97"/>
      <c r="K36" s="105">
        <f t="shared" si="62"/>
        <v>43119</v>
      </c>
      <c r="L36" s="40"/>
      <c r="M36" s="40"/>
      <c r="N36" s="109">
        <f t="shared" si="55"/>
        <v>0</v>
      </c>
      <c r="O36" s="109">
        <f t="shared" si="55"/>
        <v>17.220904318028452</v>
      </c>
      <c r="P36" s="109">
        <f t="shared" si="55"/>
        <v>25.292667790829192</v>
      </c>
      <c r="Q36" s="109">
        <f t="shared" si="55"/>
        <v>24.098290305135151</v>
      </c>
      <c r="R36" s="109">
        <f t="shared" si="55"/>
        <v>24.689033991292785</v>
      </c>
      <c r="S36" s="109">
        <f t="shared" si="55"/>
        <v>26.071690088491895</v>
      </c>
      <c r="T36" s="109">
        <f t="shared" si="55"/>
        <v>25.775281293222964</v>
      </c>
      <c r="U36" s="109">
        <f t="shared" si="55"/>
        <v>25.829043276003162</v>
      </c>
      <c r="V36" s="15" t="s">
        <v>79</v>
      </c>
      <c r="W36" s="2"/>
      <c r="X36" s="115">
        <f>X32-X26</f>
        <v>0</v>
      </c>
      <c r="Y36" s="115">
        <f t="shared" ref="Y36:AE36" si="67">Y32-Y26</f>
        <v>0.28929756988834043</v>
      </c>
      <c r="Z36" s="115">
        <f t="shared" si="67"/>
        <v>2.0404429517909044</v>
      </c>
      <c r="AA36" s="115">
        <f t="shared" si="67"/>
        <v>2.2086342779264889</v>
      </c>
      <c r="AB36" s="115">
        <f t="shared" si="67"/>
        <v>2.2435197057778993</v>
      </c>
      <c r="AC36" s="115">
        <f t="shared" si="67"/>
        <v>1.9642056691973018</v>
      </c>
      <c r="AD36" s="115">
        <f t="shared" si="67"/>
        <v>1.8404086501983912</v>
      </c>
      <c r="AE36" s="120">
        <f t="shared" si="67"/>
        <v>1.9454464558544267</v>
      </c>
    </row>
    <row r="37" spans="1:31" x14ac:dyDescent="0.25">
      <c r="A37" s="106"/>
      <c r="B37" s="18"/>
      <c r="C37" s="82"/>
      <c r="D37" s="82"/>
      <c r="E37" s="110"/>
      <c r="F37" s="82"/>
      <c r="G37" s="82"/>
      <c r="H37" s="82"/>
      <c r="I37" s="82"/>
      <c r="J37" s="107"/>
      <c r="K37" s="106">
        <f>K36+2</f>
        <v>43121</v>
      </c>
      <c r="L37" s="82"/>
      <c r="M37" s="82"/>
      <c r="N37" s="110">
        <f t="shared" si="55"/>
        <v>0</v>
      </c>
      <c r="O37" s="110">
        <f t="shared" si="55"/>
        <v>17.432885338027681</v>
      </c>
      <c r="P37" s="110">
        <f t="shared" si="55"/>
        <v>29.001038175519355</v>
      </c>
      <c r="Q37" s="110">
        <f t="shared" si="55"/>
        <v>29.617624157892951</v>
      </c>
      <c r="R37" s="110">
        <f t="shared" si="55"/>
        <v>29.591951882821576</v>
      </c>
      <c r="S37" s="110">
        <f t="shared" si="55"/>
        <v>28.777491903359397</v>
      </c>
      <c r="T37" s="110">
        <f t="shared" si="55"/>
        <v>28.442623875780036</v>
      </c>
      <c r="U37" s="142">
        <f t="shared" si="55"/>
        <v>28.575499057742871</v>
      </c>
      <c r="V37" s="156" t="s">
        <v>78</v>
      </c>
      <c r="W37" s="20"/>
      <c r="X37" s="157">
        <f>X26-X28</f>
        <v>0</v>
      </c>
      <c r="Y37" s="157">
        <f t="shared" ref="Y37:AE37" si="68">Y26-Y28</f>
        <v>0.21734486774504447</v>
      </c>
      <c r="Z37" s="157">
        <f t="shared" si="68"/>
        <v>1.6679274328992584</v>
      </c>
      <c r="AA37" s="157">
        <f t="shared" si="68"/>
        <v>3.3106995748313111</v>
      </c>
      <c r="AB37" s="157">
        <f t="shared" si="68"/>
        <v>2.6593981857508915</v>
      </c>
      <c r="AC37" s="157">
        <f t="shared" si="68"/>
        <v>0.98552066933292082</v>
      </c>
      <c r="AD37" s="157">
        <f t="shared" si="68"/>
        <v>0.89218720297271403</v>
      </c>
      <c r="AE37" s="158">
        <f t="shared" si="68"/>
        <v>0.93116533339919982</v>
      </c>
    </row>
    <row r="38" spans="1:31" x14ac:dyDescent="0.25">
      <c r="A38" s="17"/>
      <c r="AE38" s="31"/>
    </row>
    <row r="39" spans="1:31" x14ac:dyDescent="0.25">
      <c r="A39" s="147" t="s">
        <v>39</v>
      </c>
      <c r="B39" s="90"/>
      <c r="C39" s="91"/>
      <c r="D39" s="91"/>
      <c r="E39" s="91"/>
      <c r="F39" s="91"/>
      <c r="G39" s="91"/>
      <c r="H39" s="91"/>
      <c r="I39" s="91"/>
      <c r="J39" s="91"/>
      <c r="K39" s="91"/>
      <c r="L39" s="91"/>
      <c r="M39" s="91"/>
      <c r="N39" s="91"/>
      <c r="O39" s="91"/>
      <c r="P39" s="91"/>
      <c r="Q39" s="91"/>
      <c r="R39" s="91"/>
      <c r="S39" s="91"/>
      <c r="T39" s="91"/>
      <c r="U39" s="92"/>
      <c r="V39" s="89" t="s">
        <v>45</v>
      </c>
      <c r="W39" s="91"/>
      <c r="X39" s="91"/>
      <c r="Y39" s="91"/>
      <c r="Z39" s="91"/>
      <c r="AA39" s="91"/>
      <c r="AB39" s="91"/>
      <c r="AC39" s="91"/>
      <c r="AD39" s="91"/>
      <c r="AE39" s="148"/>
    </row>
    <row r="40" spans="1:31" x14ac:dyDescent="0.25">
      <c r="A40" s="149" t="s">
        <v>32</v>
      </c>
      <c r="B40" s="96"/>
      <c r="C40" s="96"/>
      <c r="D40" s="96"/>
      <c r="E40" s="96"/>
      <c r="F40" s="96"/>
      <c r="G40" s="96"/>
      <c r="H40" s="96"/>
      <c r="I40" s="96"/>
      <c r="J40" s="96"/>
      <c r="K40" s="87"/>
      <c r="L40" s="87"/>
      <c r="M40" s="144"/>
      <c r="N40" s="87"/>
      <c r="O40" s="87"/>
      <c r="P40" s="87"/>
      <c r="Q40" s="87"/>
      <c r="R40" s="87"/>
      <c r="S40" s="87"/>
      <c r="T40" s="87"/>
      <c r="U40" s="98"/>
      <c r="V40" s="95" t="s">
        <v>14</v>
      </c>
      <c r="W40" s="96"/>
      <c r="X40" s="96"/>
      <c r="Y40" s="96"/>
      <c r="Z40" s="96"/>
      <c r="AA40" s="96"/>
      <c r="AB40" s="96"/>
      <c r="AC40" s="96"/>
      <c r="AD40" s="96"/>
      <c r="AE40" s="150"/>
    </row>
    <row r="41" spans="1:31" s="2" customFormat="1" x14ac:dyDescent="0.25">
      <c r="A41" s="101"/>
      <c r="B41" s="8"/>
      <c r="C41" s="86" t="s">
        <v>60</v>
      </c>
      <c r="D41" s="86"/>
      <c r="E41" s="86"/>
      <c r="F41" s="86"/>
      <c r="G41" s="86"/>
      <c r="H41" s="86"/>
      <c r="I41" s="86"/>
      <c r="J41" s="102"/>
      <c r="K41" s="103"/>
      <c r="L41" s="8"/>
      <c r="M41" s="143" t="s">
        <v>58</v>
      </c>
      <c r="N41" s="86" t="s">
        <v>72</v>
      </c>
      <c r="O41" s="86"/>
      <c r="P41" s="86"/>
      <c r="Q41" s="86"/>
      <c r="R41" s="86"/>
      <c r="S41" s="86"/>
      <c r="T41" s="86"/>
      <c r="U41" s="86"/>
      <c r="V41" s="9"/>
      <c r="W41" s="10"/>
      <c r="X41" s="86" t="s">
        <v>72</v>
      </c>
      <c r="Y41" s="86"/>
      <c r="Z41" s="86"/>
      <c r="AA41" s="86"/>
      <c r="AB41" s="86"/>
      <c r="AC41" s="86"/>
      <c r="AD41" s="86"/>
      <c r="AE41" s="104"/>
    </row>
    <row r="42" spans="1:31" s="2" customFormat="1" x14ac:dyDescent="0.25">
      <c r="A42" s="12" t="s">
        <v>40</v>
      </c>
      <c r="B42" s="11"/>
      <c r="C42" s="73" t="s">
        <v>25</v>
      </c>
      <c r="D42" s="73" t="s">
        <v>26</v>
      </c>
      <c r="E42" s="73" t="s">
        <v>61</v>
      </c>
      <c r="F42" s="73" t="s">
        <v>27</v>
      </c>
      <c r="G42" s="73" t="s">
        <v>28</v>
      </c>
      <c r="H42" s="73" t="s">
        <v>29</v>
      </c>
      <c r="I42" s="73" t="s">
        <v>30</v>
      </c>
      <c r="J42" s="94" t="s">
        <v>31</v>
      </c>
      <c r="K42" s="93" t="s">
        <v>40</v>
      </c>
      <c r="L42" s="11"/>
      <c r="M42" s="2" t="s">
        <v>63</v>
      </c>
      <c r="N42" s="73" t="s">
        <v>25</v>
      </c>
      <c r="O42" s="73" t="s">
        <v>26</v>
      </c>
      <c r="P42" s="73" t="s">
        <v>61</v>
      </c>
      <c r="Q42" s="73" t="s">
        <v>27</v>
      </c>
      <c r="R42" s="73" t="s">
        <v>28</v>
      </c>
      <c r="S42" s="73" t="s">
        <v>29</v>
      </c>
      <c r="T42" s="73" t="s">
        <v>30</v>
      </c>
      <c r="U42" s="73" t="s">
        <v>31</v>
      </c>
      <c r="V42" s="12" t="s">
        <v>37</v>
      </c>
      <c r="W42" s="11"/>
      <c r="X42" s="73" t="s">
        <v>25</v>
      </c>
      <c r="Y42" s="73" t="s">
        <v>26</v>
      </c>
      <c r="Z42" s="73" t="s">
        <v>61</v>
      </c>
      <c r="AA42" s="73" t="s">
        <v>27</v>
      </c>
      <c r="AB42" s="73" t="s">
        <v>28</v>
      </c>
      <c r="AC42" s="73" t="s">
        <v>29</v>
      </c>
      <c r="AD42" s="73" t="s">
        <v>30</v>
      </c>
      <c r="AE42" s="74" t="s">
        <v>31</v>
      </c>
    </row>
    <row r="43" spans="1:31" x14ac:dyDescent="0.25">
      <c r="A43" s="105">
        <v>43108</v>
      </c>
      <c r="B43" s="13"/>
      <c r="C43" s="99">
        <v>0</v>
      </c>
      <c r="D43" s="99">
        <v>102.8</v>
      </c>
      <c r="E43" s="109">
        <f t="shared" ref="E43:E44" si="69">AVERAGE(F43:J43)</f>
        <v>220.52799999999996</v>
      </c>
      <c r="F43" s="99">
        <v>186.83</v>
      </c>
      <c r="G43" s="99">
        <v>187.53</v>
      </c>
      <c r="H43" s="99">
        <v>109.37</v>
      </c>
      <c r="I43" s="99">
        <v>320.32</v>
      </c>
      <c r="J43" s="100">
        <v>298.58999999999997</v>
      </c>
      <c r="K43" s="105">
        <v>43108</v>
      </c>
      <c r="L43" s="13"/>
      <c r="M43" s="99">
        <v>473.26</v>
      </c>
      <c r="N43" s="109">
        <f t="shared" ref="N43:U47" si="70">C43/$M43*100</f>
        <v>0</v>
      </c>
      <c r="O43" s="109">
        <f t="shared" si="70"/>
        <v>21.721675189113807</v>
      </c>
      <c r="P43" s="109">
        <f t="shared" si="70"/>
        <v>46.597641888179851</v>
      </c>
      <c r="Q43" s="109">
        <f t="shared" si="70"/>
        <v>39.47724295313359</v>
      </c>
      <c r="R43" s="109">
        <f t="shared" si="70"/>
        <v>39.625153192748172</v>
      </c>
      <c r="S43" s="109">
        <f t="shared" si="70"/>
        <v>23.109918438067872</v>
      </c>
      <c r="T43" s="109">
        <f t="shared" si="70"/>
        <v>67.683725647635555</v>
      </c>
      <c r="U43" s="109">
        <f t="shared" si="70"/>
        <v>63.092169209314122</v>
      </c>
      <c r="V43" s="15" t="s">
        <v>1</v>
      </c>
      <c r="W43" s="16"/>
      <c r="X43" s="114">
        <f t="shared" ref="X43:AE43" si="71">COUNT(N43:N55)</f>
        <v>13</v>
      </c>
      <c r="Y43" s="114">
        <f t="shared" si="71"/>
        <v>13</v>
      </c>
      <c r="Z43" s="114">
        <f t="shared" si="71"/>
        <v>13</v>
      </c>
      <c r="AA43" s="114">
        <f t="shared" si="71"/>
        <v>13</v>
      </c>
      <c r="AB43" s="114">
        <f t="shared" si="71"/>
        <v>13</v>
      </c>
      <c r="AC43" s="114">
        <f t="shared" si="71"/>
        <v>13</v>
      </c>
      <c r="AD43" s="114">
        <f t="shared" si="71"/>
        <v>13</v>
      </c>
      <c r="AE43" s="118">
        <f t="shared" si="71"/>
        <v>13</v>
      </c>
    </row>
    <row r="44" spans="1:31" x14ac:dyDescent="0.25">
      <c r="A44" s="105">
        <f>A43+1</f>
        <v>43109</v>
      </c>
      <c r="B44" s="13"/>
      <c r="C44" s="99">
        <v>0</v>
      </c>
      <c r="D44" s="99">
        <v>235.33</v>
      </c>
      <c r="E44" s="109">
        <f t="shared" si="69"/>
        <v>479.99400000000003</v>
      </c>
      <c r="F44" s="99">
        <v>427.83</v>
      </c>
      <c r="G44" s="99">
        <v>417.96</v>
      </c>
      <c r="H44" s="99">
        <v>221.14</v>
      </c>
      <c r="I44" s="99">
        <v>721.32</v>
      </c>
      <c r="J44" s="100">
        <v>611.72</v>
      </c>
      <c r="K44" s="105">
        <f>K43+1</f>
        <v>43109</v>
      </c>
      <c r="L44" s="13"/>
      <c r="M44" s="99">
        <v>1127.73</v>
      </c>
      <c r="N44" s="109">
        <f t="shared" si="70"/>
        <v>0</v>
      </c>
      <c r="O44" s="109">
        <f t="shared" si="70"/>
        <v>20.86758355280076</v>
      </c>
      <c r="P44" s="109">
        <f t="shared" si="70"/>
        <v>42.562847490090718</v>
      </c>
      <c r="Q44" s="109">
        <f t="shared" si="70"/>
        <v>37.937272219414218</v>
      </c>
      <c r="R44" s="109">
        <f t="shared" si="70"/>
        <v>37.062062727780578</v>
      </c>
      <c r="S44" s="109">
        <f t="shared" si="70"/>
        <v>19.609303645376109</v>
      </c>
      <c r="T44" s="109">
        <f t="shared" si="70"/>
        <v>63.962118592216221</v>
      </c>
      <c r="U44" s="109">
        <f t="shared" si="70"/>
        <v>54.243480265666435</v>
      </c>
      <c r="V44" s="71" t="s">
        <v>34</v>
      </c>
      <c r="W44" s="72"/>
      <c r="X44" s="117">
        <f t="shared" ref="X44:AE44" si="72">AVERAGE(N43:N55)</f>
        <v>0</v>
      </c>
      <c r="Y44" s="117">
        <f t="shared" si="72"/>
        <v>20.250187317137851</v>
      </c>
      <c r="Z44" s="117">
        <f t="shared" si="72"/>
        <v>42.870925768460083</v>
      </c>
      <c r="AA44" s="117">
        <f t="shared" si="72"/>
        <v>35.593422630141497</v>
      </c>
      <c r="AB44" s="117">
        <f t="shared" si="72"/>
        <v>35.779966443817415</v>
      </c>
      <c r="AC44" s="117">
        <f t="shared" si="72"/>
        <v>21.236815597069828</v>
      </c>
      <c r="AD44" s="117">
        <f t="shared" si="72"/>
        <v>64.485018583674687</v>
      </c>
      <c r="AE44" s="119">
        <f t="shared" si="72"/>
        <v>57.259405587596987</v>
      </c>
    </row>
    <row r="45" spans="1:31" x14ac:dyDescent="0.25">
      <c r="A45" s="105">
        <f>A44+1</f>
        <v>43110</v>
      </c>
      <c r="B45" s="13"/>
      <c r="C45" s="99">
        <v>0</v>
      </c>
      <c r="D45" s="99">
        <v>229.9</v>
      </c>
      <c r="E45" s="109">
        <f>AVERAGE(F45:J45)</f>
        <v>483.84199999999993</v>
      </c>
      <c r="F45" s="99">
        <v>401.62</v>
      </c>
      <c r="G45" s="99">
        <v>413.43</v>
      </c>
      <c r="H45" s="99">
        <v>240.59</v>
      </c>
      <c r="I45" s="99">
        <v>733.64</v>
      </c>
      <c r="J45" s="100">
        <v>629.92999999999995</v>
      </c>
      <c r="K45" s="105">
        <f>K44+1</f>
        <v>43110</v>
      </c>
      <c r="L45" s="13"/>
      <c r="M45" s="99">
        <v>1137.1099999999999</v>
      </c>
      <c r="N45" s="109">
        <f t="shared" si="70"/>
        <v>0</v>
      </c>
      <c r="O45" s="109">
        <f t="shared" si="70"/>
        <v>20.217920869572868</v>
      </c>
      <c r="P45" s="109">
        <f t="shared" si="70"/>
        <v>42.550149062096018</v>
      </c>
      <c r="Q45" s="109">
        <f t="shared" si="70"/>
        <v>35.319362242878881</v>
      </c>
      <c r="R45" s="109">
        <f t="shared" si="70"/>
        <v>36.357960091811705</v>
      </c>
      <c r="S45" s="109">
        <f t="shared" si="70"/>
        <v>21.158023410224168</v>
      </c>
      <c r="T45" s="109">
        <f t="shared" si="70"/>
        <v>64.517944613977534</v>
      </c>
      <c r="U45" s="109">
        <f t="shared" si="70"/>
        <v>55.397454951587797</v>
      </c>
      <c r="V45" s="15" t="s">
        <v>35</v>
      </c>
      <c r="W45" s="16"/>
      <c r="X45" s="114">
        <f t="shared" ref="X45:AE45" si="73">_xlfn.STDEV.S(N43:N55)</f>
        <v>0</v>
      </c>
      <c r="Y45" s="114">
        <f t="shared" si="73"/>
        <v>1.1046546913637967</v>
      </c>
      <c r="Z45" s="114">
        <f t="shared" si="73"/>
        <v>3.0586944789634281</v>
      </c>
      <c r="AA45" s="114">
        <f t="shared" si="73"/>
        <v>3.1331650268747957</v>
      </c>
      <c r="AB45" s="114">
        <f t="shared" si="73"/>
        <v>2.9145292207260907</v>
      </c>
      <c r="AC45" s="114">
        <f t="shared" si="73"/>
        <v>1.9752817123703235</v>
      </c>
      <c r="AD45" s="114">
        <f t="shared" si="73"/>
        <v>3.0728822833532496</v>
      </c>
      <c r="AE45" s="118">
        <f t="shared" si="73"/>
        <v>4.836503732582961</v>
      </c>
    </row>
    <row r="46" spans="1:31" x14ac:dyDescent="0.25">
      <c r="A46" s="105">
        <f>A45+1</f>
        <v>43111</v>
      </c>
      <c r="B46" s="13"/>
      <c r="C46" s="99">
        <v>0</v>
      </c>
      <c r="D46" s="99">
        <v>236.65</v>
      </c>
      <c r="E46" s="109">
        <f t="shared" ref="E46:E54" si="74">AVERAGE(F46:J46)</f>
        <v>480.46800000000002</v>
      </c>
      <c r="F46" s="99">
        <v>402.03</v>
      </c>
      <c r="G46" s="99">
        <v>401.82</v>
      </c>
      <c r="H46" s="99">
        <v>225.49</v>
      </c>
      <c r="I46" s="99">
        <v>742.03</v>
      </c>
      <c r="J46" s="100">
        <v>630.97</v>
      </c>
      <c r="K46" s="105">
        <f>K45+1</f>
        <v>43111</v>
      </c>
      <c r="L46" s="13"/>
      <c r="M46" s="99">
        <v>1179.07</v>
      </c>
      <c r="N46" s="109">
        <f t="shared" si="70"/>
        <v>0</v>
      </c>
      <c r="O46" s="109">
        <f t="shared" si="70"/>
        <v>20.07090333907232</v>
      </c>
      <c r="P46" s="109">
        <f t="shared" si="70"/>
        <v>40.749743441865206</v>
      </c>
      <c r="Q46" s="109">
        <f t="shared" si="70"/>
        <v>34.097212209622839</v>
      </c>
      <c r="R46" s="109">
        <f t="shared" si="70"/>
        <v>34.079401562248215</v>
      </c>
      <c r="S46" s="109">
        <f t="shared" si="70"/>
        <v>19.124394650020783</v>
      </c>
      <c r="T46" s="109">
        <f t="shared" si="70"/>
        <v>62.933498435207412</v>
      </c>
      <c r="U46" s="109">
        <f t="shared" si="70"/>
        <v>53.514210352226769</v>
      </c>
      <c r="V46" s="15" t="s">
        <v>36</v>
      </c>
      <c r="W46" s="16"/>
      <c r="X46" s="114">
        <f t="shared" ref="X46:AE46" si="75">MIN(N43:N55)</f>
        <v>0</v>
      </c>
      <c r="Y46" s="114">
        <f t="shared" si="75"/>
        <v>18.690375286288795</v>
      </c>
      <c r="Z46" s="114">
        <f t="shared" si="75"/>
        <v>39.786297812483099</v>
      </c>
      <c r="AA46" s="114">
        <f t="shared" si="75"/>
        <v>30.725919794442003</v>
      </c>
      <c r="AB46" s="114">
        <f t="shared" si="75"/>
        <v>32.174352130709998</v>
      </c>
      <c r="AC46" s="114">
        <f t="shared" si="75"/>
        <v>18.966294566373918</v>
      </c>
      <c r="AD46" s="114">
        <f t="shared" si="75"/>
        <v>60.838266430454127</v>
      </c>
      <c r="AE46" s="118">
        <f t="shared" si="75"/>
        <v>53.491370759769886</v>
      </c>
    </row>
    <row r="47" spans="1:31" x14ac:dyDescent="0.25">
      <c r="A47" s="105">
        <f>A46+1</f>
        <v>43112</v>
      </c>
      <c r="B47" s="13"/>
      <c r="C47" s="99">
        <v>0</v>
      </c>
      <c r="D47" s="99">
        <v>210.31</v>
      </c>
      <c r="E47" s="109">
        <f t="shared" si="74"/>
        <v>462.74599999999998</v>
      </c>
      <c r="F47" s="99">
        <v>382.31</v>
      </c>
      <c r="G47" s="99">
        <v>382.1</v>
      </c>
      <c r="H47" s="99">
        <v>235.99</v>
      </c>
      <c r="I47" s="99">
        <v>695.02</v>
      </c>
      <c r="J47" s="100">
        <v>618.30999999999995</v>
      </c>
      <c r="K47" s="105">
        <f>K46+1</f>
        <v>43112</v>
      </c>
      <c r="L47" s="13"/>
      <c r="M47" s="99">
        <v>1118.54</v>
      </c>
      <c r="N47" s="109">
        <f t="shared" si="70"/>
        <v>0</v>
      </c>
      <c r="O47" s="109">
        <f t="shared" si="70"/>
        <v>18.80218856723944</v>
      </c>
      <c r="P47" s="109">
        <f t="shared" si="70"/>
        <v>41.370536592343591</v>
      </c>
      <c r="Q47" s="109">
        <f t="shared" si="70"/>
        <v>34.179376687467595</v>
      </c>
      <c r="R47" s="109">
        <f t="shared" si="70"/>
        <v>34.160602213599873</v>
      </c>
      <c r="S47" s="109">
        <f t="shared" si="70"/>
        <v>21.098038514492107</v>
      </c>
      <c r="T47" s="109">
        <f t="shared" si="70"/>
        <v>62.136356321633556</v>
      </c>
      <c r="U47" s="109">
        <f t="shared" si="70"/>
        <v>55.278309224524826</v>
      </c>
      <c r="V47" s="15" t="s">
        <v>46</v>
      </c>
      <c r="W47" s="16"/>
      <c r="X47" s="114">
        <f t="shared" ref="X47:AE47" si="76">QUARTILE(N43:N55,1)</f>
        <v>0</v>
      </c>
      <c r="Y47" s="114">
        <f t="shared" si="76"/>
        <v>19.366436269303758</v>
      </c>
      <c r="Z47" s="114">
        <f t="shared" si="76"/>
        <v>40.537354707686987</v>
      </c>
      <c r="AA47" s="114">
        <f t="shared" si="76"/>
        <v>33.653372510046232</v>
      </c>
      <c r="AB47" s="114">
        <f t="shared" si="76"/>
        <v>33.627278583491474</v>
      </c>
      <c r="AC47" s="114">
        <f t="shared" si="76"/>
        <v>19.81214199905984</v>
      </c>
      <c r="AD47" s="114">
        <f t="shared" si="76"/>
        <v>62.028421813251022</v>
      </c>
      <c r="AE47" s="118">
        <f t="shared" si="76"/>
        <v>53.680162468132906</v>
      </c>
    </row>
    <row r="48" spans="1:31" x14ac:dyDescent="0.25">
      <c r="A48" s="105">
        <f>A47+1</f>
        <v>43113</v>
      </c>
      <c r="B48" s="13"/>
      <c r="C48" s="99">
        <v>0</v>
      </c>
      <c r="D48" s="99">
        <v>222.47</v>
      </c>
      <c r="E48" s="109">
        <f t="shared" si="74"/>
        <v>461.91</v>
      </c>
      <c r="F48" s="99">
        <v>376.46</v>
      </c>
      <c r="G48" s="99">
        <v>386.29</v>
      </c>
      <c r="H48" s="99">
        <v>227.59</v>
      </c>
      <c r="I48" s="99">
        <v>704.67</v>
      </c>
      <c r="J48" s="100">
        <v>614.54</v>
      </c>
      <c r="K48" s="105">
        <f>K47+1</f>
        <v>43113</v>
      </c>
      <c r="L48" s="13"/>
      <c r="M48" s="99">
        <v>1148.74</v>
      </c>
      <c r="N48" s="109">
        <f t="shared" ref="N48:N49" si="77">C48/$M48*100</f>
        <v>0</v>
      </c>
      <c r="O48" s="109">
        <f t="shared" ref="O48:O49" si="78">D48/$M48*100</f>
        <v>19.366436269303758</v>
      </c>
      <c r="P48" s="109">
        <f t="shared" ref="P48:P49" si="79">E48/$M48*100</f>
        <v>40.210143287427968</v>
      </c>
      <c r="Q48" s="109">
        <f t="shared" ref="Q48:Q49" si="80">F48/$M48*100</f>
        <v>32.77155840311994</v>
      </c>
      <c r="R48" s="109">
        <f t="shared" ref="R48:R49" si="81">G48/$M48*100</f>
        <v>33.627278583491474</v>
      </c>
      <c r="S48" s="109">
        <f t="shared" ref="S48:S49" si="82">H48/$M48*100</f>
        <v>19.81214199905984</v>
      </c>
      <c r="T48" s="109">
        <f t="shared" ref="T48:T49" si="83">I48/$M48*100</f>
        <v>61.342862614690873</v>
      </c>
      <c r="U48" s="109">
        <f t="shared" ref="U48:U49" si="84">J48/$M48*100</f>
        <v>53.496874836777685</v>
      </c>
      <c r="V48" s="15" t="s">
        <v>47</v>
      </c>
      <c r="W48" s="16"/>
      <c r="X48" s="114">
        <f t="shared" ref="X48:AE48" si="85">MEDIAN(N43:N55)</f>
        <v>0</v>
      </c>
      <c r="Y48" s="114">
        <f t="shared" si="85"/>
        <v>20.217920869572868</v>
      </c>
      <c r="Z48" s="114">
        <f t="shared" si="85"/>
        <v>41.370536592343591</v>
      </c>
      <c r="AA48" s="114">
        <f t="shared" si="85"/>
        <v>34.179376687467595</v>
      </c>
      <c r="AB48" s="114">
        <f t="shared" si="85"/>
        <v>34.160602213599873</v>
      </c>
      <c r="AC48" s="114">
        <f t="shared" si="85"/>
        <v>20.521972086592054</v>
      </c>
      <c r="AD48" s="114">
        <f t="shared" si="85"/>
        <v>63.962118592216221</v>
      </c>
      <c r="AE48" s="118">
        <f t="shared" si="85"/>
        <v>54.590220969339057</v>
      </c>
    </row>
    <row r="49" spans="1:31" x14ac:dyDescent="0.25">
      <c r="A49" s="105">
        <f t="shared" ref="A49:A54" si="86">A48+1</f>
        <v>43114</v>
      </c>
      <c r="B49" s="13"/>
      <c r="C49" s="99">
        <v>0</v>
      </c>
      <c r="D49" s="99">
        <v>124.71</v>
      </c>
      <c r="E49" s="109">
        <f t="shared" si="74"/>
        <v>272.95400000000001</v>
      </c>
      <c r="F49" s="99">
        <v>227.71</v>
      </c>
      <c r="G49" s="99">
        <v>227.58</v>
      </c>
      <c r="H49" s="99">
        <v>139.26</v>
      </c>
      <c r="I49" s="99">
        <v>399.14</v>
      </c>
      <c r="J49" s="100">
        <v>371.08</v>
      </c>
      <c r="K49" s="105">
        <f t="shared" ref="K49:K54" si="87">K48+1</f>
        <v>43114</v>
      </c>
      <c r="L49" s="13"/>
      <c r="M49" s="99">
        <v>574.12</v>
      </c>
      <c r="N49" s="109">
        <f t="shared" si="77"/>
        <v>0</v>
      </c>
      <c r="O49" s="109">
        <f t="shared" si="78"/>
        <v>21.721939664181704</v>
      </c>
      <c r="P49" s="109">
        <f t="shared" si="79"/>
        <v>47.543022364662441</v>
      </c>
      <c r="Q49" s="109">
        <f t="shared" si="80"/>
        <v>39.662439908033164</v>
      </c>
      <c r="R49" s="109">
        <f t="shared" si="81"/>
        <v>39.639796558210826</v>
      </c>
      <c r="S49" s="109">
        <f t="shared" si="82"/>
        <v>24.256253048143243</v>
      </c>
      <c r="T49" s="109">
        <f t="shared" si="83"/>
        <v>69.522051139134675</v>
      </c>
      <c r="U49" s="109">
        <f t="shared" si="84"/>
        <v>64.634571169790291</v>
      </c>
      <c r="V49" s="15" t="s">
        <v>51</v>
      </c>
      <c r="W49" s="16"/>
      <c r="X49" s="114">
        <f t="shared" ref="X49:AE49" si="88">QUARTILE(N43:N55,3)</f>
        <v>0</v>
      </c>
      <c r="Y49" s="114">
        <f t="shared" si="88"/>
        <v>21.023342670401494</v>
      </c>
      <c r="Z49" s="114">
        <f t="shared" si="88"/>
        <v>46.597641888179851</v>
      </c>
      <c r="AA49" s="114">
        <f t="shared" si="88"/>
        <v>38.551015073625514</v>
      </c>
      <c r="AB49" s="114">
        <f t="shared" si="88"/>
        <v>38.794981266881592</v>
      </c>
      <c r="AC49" s="114">
        <f t="shared" si="88"/>
        <v>23.109918438067872</v>
      </c>
      <c r="AD49" s="114">
        <f t="shared" si="88"/>
        <v>67.683725647635555</v>
      </c>
      <c r="AE49" s="118">
        <f t="shared" si="88"/>
        <v>63.092169209314122</v>
      </c>
    </row>
    <row r="50" spans="1:31" x14ac:dyDescent="0.25">
      <c r="A50" s="105">
        <f t="shared" si="86"/>
        <v>43115</v>
      </c>
      <c r="B50" s="13"/>
      <c r="C50" s="99">
        <v>0</v>
      </c>
      <c r="D50" s="99">
        <v>98.41</v>
      </c>
      <c r="E50" s="109">
        <f t="shared" si="74"/>
        <v>215.39400000000001</v>
      </c>
      <c r="F50" s="99">
        <v>176.98</v>
      </c>
      <c r="G50" s="99">
        <v>178.1</v>
      </c>
      <c r="H50" s="99">
        <v>108.79</v>
      </c>
      <c r="I50" s="99">
        <v>315.54000000000002</v>
      </c>
      <c r="J50" s="100">
        <v>297.56</v>
      </c>
      <c r="K50" s="13">
        <f t="shared" si="87"/>
        <v>43115</v>
      </c>
      <c r="L50" s="40"/>
      <c r="M50" s="99">
        <v>459.08</v>
      </c>
      <c r="N50" s="109">
        <f t="shared" ref="N50:N54" si="89">C50/$M50*100</f>
        <v>0</v>
      </c>
      <c r="O50" s="109">
        <f t="shared" ref="O50:O54" si="90">D50/$M50*100</f>
        <v>21.436350962795157</v>
      </c>
      <c r="P50" s="109">
        <f t="shared" ref="P50:P54" si="91">E50/$M50*100</f>
        <v>46.918619848392439</v>
      </c>
      <c r="Q50" s="109">
        <f t="shared" ref="Q50:Q54" si="92">F50/$M50*100</f>
        <v>38.551015073625514</v>
      </c>
      <c r="R50" s="109">
        <f t="shared" ref="R50:R54" si="93">G50/$M50*100</f>
        <v>38.794981266881592</v>
      </c>
      <c r="S50" s="109">
        <f t="shared" ref="S50:S54" si="94">H50/$M50*100</f>
        <v>23.69739478957916</v>
      </c>
      <c r="T50" s="109">
        <f t="shared" ref="T50:T54" si="95">I50/$M50*100</f>
        <v>68.733118410734519</v>
      </c>
      <c r="U50" s="109">
        <f t="shared" ref="U50:U54" si="96">J50/$M50*100</f>
        <v>64.81658970114141</v>
      </c>
      <c r="V50" s="15" t="s">
        <v>52</v>
      </c>
      <c r="W50" s="16"/>
      <c r="X50" s="114">
        <f t="shared" ref="X50:AE50" si="97">MAX(N43:N55)</f>
        <v>0</v>
      </c>
      <c r="Y50" s="114">
        <f t="shared" si="97"/>
        <v>21.721939664181704</v>
      </c>
      <c r="Z50" s="114">
        <f t="shared" si="97"/>
        <v>47.543022364662441</v>
      </c>
      <c r="AA50" s="114">
        <f t="shared" si="97"/>
        <v>39.979458450046685</v>
      </c>
      <c r="AB50" s="114">
        <f t="shared" si="97"/>
        <v>39.934640522875817</v>
      </c>
      <c r="AC50" s="114">
        <f t="shared" si="97"/>
        <v>24.50793650793651</v>
      </c>
      <c r="AD50" s="114">
        <f t="shared" si="97"/>
        <v>69.522051139134675</v>
      </c>
      <c r="AE50" s="118">
        <f t="shared" si="97"/>
        <v>64.81658970114141</v>
      </c>
    </row>
    <row r="51" spans="1:31" x14ac:dyDescent="0.25">
      <c r="A51" s="105">
        <f t="shared" si="86"/>
        <v>43116</v>
      </c>
      <c r="B51" s="13"/>
      <c r="C51" s="99">
        <v>0</v>
      </c>
      <c r="D51" s="99">
        <v>207.28</v>
      </c>
      <c r="E51" s="109">
        <f t="shared" si="74"/>
        <v>441.238</v>
      </c>
      <c r="F51" s="99">
        <v>359.03</v>
      </c>
      <c r="G51" s="99">
        <v>356.82</v>
      </c>
      <c r="H51" s="99">
        <v>210.34</v>
      </c>
      <c r="I51" s="99">
        <v>686.77</v>
      </c>
      <c r="J51" s="100">
        <v>593.23</v>
      </c>
      <c r="K51" s="13">
        <f t="shared" si="87"/>
        <v>43116</v>
      </c>
      <c r="L51" s="40"/>
      <c r="M51" s="99">
        <v>1109.02</v>
      </c>
      <c r="N51" s="109">
        <f t="shared" si="89"/>
        <v>0</v>
      </c>
      <c r="O51" s="109">
        <f t="shared" si="90"/>
        <v>18.690375286288795</v>
      </c>
      <c r="P51" s="109">
        <f t="shared" si="91"/>
        <v>39.786297812483099</v>
      </c>
      <c r="Q51" s="109">
        <f t="shared" si="92"/>
        <v>32.373627166327026</v>
      </c>
      <c r="R51" s="109">
        <f t="shared" si="93"/>
        <v>32.174352130709998</v>
      </c>
      <c r="S51" s="109">
        <f t="shared" si="94"/>
        <v>18.966294566373918</v>
      </c>
      <c r="T51" s="109">
        <f t="shared" si="95"/>
        <v>61.925844439234638</v>
      </c>
      <c r="U51" s="109">
        <f t="shared" si="96"/>
        <v>53.491370759769886</v>
      </c>
      <c r="V51" s="15" t="s">
        <v>2</v>
      </c>
      <c r="W51" s="16"/>
      <c r="X51" s="99" t="s">
        <v>76</v>
      </c>
      <c r="Y51" s="115">
        <f t="shared" ref="Y51:AE51" si="98">SKEW(O43:O55)</f>
        <v>-9.949193580877462E-2</v>
      </c>
      <c r="Z51" s="115">
        <f t="shared" si="98"/>
        <v>0.73211459009760327</v>
      </c>
      <c r="AA51" s="115">
        <f t="shared" si="98"/>
        <v>0.19293678181340107</v>
      </c>
      <c r="AB51" s="115">
        <f t="shared" si="98"/>
        <v>0.35961845999551206</v>
      </c>
      <c r="AC51" s="115">
        <f t="shared" si="98"/>
        <v>0.66722680651311017</v>
      </c>
      <c r="AD51" s="115">
        <f t="shared" si="98"/>
        <v>0.58084490914813014</v>
      </c>
      <c r="AE51" s="120">
        <f t="shared" si="98"/>
        <v>0.91196458805340097</v>
      </c>
    </row>
    <row r="52" spans="1:31" x14ac:dyDescent="0.25">
      <c r="A52" s="105">
        <f t="shared" si="86"/>
        <v>43117</v>
      </c>
      <c r="B52" s="13"/>
      <c r="C52" s="99">
        <v>0</v>
      </c>
      <c r="D52" s="99">
        <v>233.46</v>
      </c>
      <c r="E52" s="109">
        <f t="shared" si="74"/>
        <v>456.91400000000004</v>
      </c>
      <c r="F52" s="99">
        <v>380.98</v>
      </c>
      <c r="G52" s="99">
        <v>372.89</v>
      </c>
      <c r="H52" s="99">
        <v>223.44</v>
      </c>
      <c r="I52" s="99">
        <v>695.32</v>
      </c>
      <c r="J52" s="100">
        <v>611.94000000000005</v>
      </c>
      <c r="K52" s="13">
        <f t="shared" si="87"/>
        <v>43117</v>
      </c>
      <c r="L52" s="40"/>
      <c r="M52" s="99">
        <v>1120.97</v>
      </c>
      <c r="N52" s="109">
        <f t="shared" si="89"/>
        <v>0</v>
      </c>
      <c r="O52" s="109">
        <f t="shared" si="90"/>
        <v>20.82660552913994</v>
      </c>
      <c r="P52" s="109">
        <f t="shared" si="91"/>
        <v>40.760591273629096</v>
      </c>
      <c r="Q52" s="109">
        <f t="shared" si="92"/>
        <v>33.986636573681722</v>
      </c>
      <c r="R52" s="109">
        <f t="shared" si="93"/>
        <v>33.264940185732002</v>
      </c>
      <c r="S52" s="109">
        <f t="shared" si="94"/>
        <v>19.932736826141646</v>
      </c>
      <c r="T52" s="109">
        <f t="shared" si="95"/>
        <v>62.028421813251022</v>
      </c>
      <c r="U52" s="109">
        <f t="shared" si="96"/>
        <v>54.590220969339057</v>
      </c>
      <c r="V52" s="15" t="s">
        <v>3</v>
      </c>
      <c r="W52" s="2"/>
      <c r="X52" s="99" t="s">
        <v>76</v>
      </c>
      <c r="Y52" s="115">
        <f t="shared" ref="Y52:AE52" si="99">KURT(O43:O55)</f>
        <v>-1.4757306177813363</v>
      </c>
      <c r="Z52" s="115">
        <f t="shared" si="99"/>
        <v>-1.3932107214821023</v>
      </c>
      <c r="AA52" s="115">
        <f t="shared" si="99"/>
        <v>-1.4370487156774248</v>
      </c>
      <c r="AB52" s="115">
        <f t="shared" si="99"/>
        <v>-1.6217782923714021</v>
      </c>
      <c r="AC52" s="115">
        <f t="shared" si="99"/>
        <v>-1.1360811293343152</v>
      </c>
      <c r="AD52" s="115">
        <f t="shared" si="99"/>
        <v>-1.2847118500223726</v>
      </c>
      <c r="AE52" s="120">
        <f t="shared" si="99"/>
        <v>-1.2707096659387367</v>
      </c>
    </row>
    <row r="53" spans="1:31" x14ac:dyDescent="0.25">
      <c r="A53" s="105">
        <f t="shared" si="86"/>
        <v>43118</v>
      </c>
      <c r="B53" s="13"/>
      <c r="C53" s="99">
        <v>0</v>
      </c>
      <c r="D53" s="99">
        <v>226.99</v>
      </c>
      <c r="E53" s="109">
        <f t="shared" si="74"/>
        <v>469.07799999999997</v>
      </c>
      <c r="F53" s="99">
        <v>389.42</v>
      </c>
      <c r="G53" s="99">
        <v>393.35</v>
      </c>
      <c r="H53" s="99">
        <v>237.47</v>
      </c>
      <c r="I53" s="99">
        <v>703.99</v>
      </c>
      <c r="J53" s="100">
        <v>621.16</v>
      </c>
      <c r="K53" s="13">
        <f t="shared" si="87"/>
        <v>43118</v>
      </c>
      <c r="L53" s="40"/>
      <c r="M53" s="99">
        <v>1157.1500000000001</v>
      </c>
      <c r="N53" s="109">
        <f t="shared" si="89"/>
        <v>0</v>
      </c>
      <c r="O53" s="109">
        <f t="shared" si="90"/>
        <v>19.616298664823056</v>
      </c>
      <c r="P53" s="109">
        <f t="shared" si="91"/>
        <v>40.537354707686987</v>
      </c>
      <c r="Q53" s="109">
        <f t="shared" si="92"/>
        <v>33.653372510046232</v>
      </c>
      <c r="R53" s="109">
        <f t="shared" si="93"/>
        <v>33.993000043209612</v>
      </c>
      <c r="S53" s="109">
        <f t="shared" si="94"/>
        <v>20.521972086592054</v>
      </c>
      <c r="T53" s="109">
        <f t="shared" si="95"/>
        <v>60.838266430454127</v>
      </c>
      <c r="U53" s="109">
        <f t="shared" si="96"/>
        <v>53.680162468132906</v>
      </c>
      <c r="V53" s="15"/>
      <c r="W53" s="2"/>
      <c r="AE53" s="31"/>
    </row>
    <row r="54" spans="1:31" x14ac:dyDescent="0.25">
      <c r="A54" s="105">
        <f t="shared" si="86"/>
        <v>43119</v>
      </c>
      <c r="B54" s="13"/>
      <c r="C54" s="99">
        <v>0</v>
      </c>
      <c r="D54" s="99">
        <v>219.09</v>
      </c>
      <c r="E54" s="109">
        <f t="shared" si="74"/>
        <v>467.97399999999999</v>
      </c>
      <c r="F54" s="99">
        <v>356.35</v>
      </c>
      <c r="G54" s="99">
        <v>376.06</v>
      </c>
      <c r="H54" s="99">
        <v>235.25</v>
      </c>
      <c r="I54" s="99">
        <v>745.04</v>
      </c>
      <c r="J54" s="100">
        <v>627.16999999999996</v>
      </c>
      <c r="K54" s="13">
        <f t="shared" si="87"/>
        <v>43119</v>
      </c>
      <c r="L54" s="40"/>
      <c r="M54" s="99">
        <v>1159.77</v>
      </c>
      <c r="N54" s="109">
        <f t="shared" si="89"/>
        <v>0</v>
      </c>
      <c r="O54" s="109">
        <f t="shared" si="90"/>
        <v>18.890814558058928</v>
      </c>
      <c r="P54" s="109">
        <f t="shared" si="91"/>
        <v>40.350586754270246</v>
      </c>
      <c r="Q54" s="109">
        <f t="shared" si="92"/>
        <v>30.725919794442003</v>
      </c>
      <c r="R54" s="109">
        <f t="shared" si="93"/>
        <v>32.425394690326534</v>
      </c>
      <c r="S54" s="109">
        <f t="shared" si="94"/>
        <v>20.284194279900326</v>
      </c>
      <c r="T54" s="109">
        <f t="shared" si="95"/>
        <v>64.240323512420559</v>
      </c>
      <c r="U54" s="109">
        <f t="shared" si="96"/>
        <v>54.07710149426179</v>
      </c>
      <c r="V54" s="15" t="s">
        <v>79</v>
      </c>
      <c r="W54" s="2"/>
      <c r="X54" s="115">
        <f>X50-X44</f>
        <v>0</v>
      </c>
      <c r="Y54" s="115">
        <f t="shared" ref="Y54:AE54" si="100">Y50-Y44</f>
        <v>1.4717523470438536</v>
      </c>
      <c r="Z54" s="115">
        <f t="shared" si="100"/>
        <v>4.6720965962023584</v>
      </c>
      <c r="AA54" s="115">
        <f t="shared" si="100"/>
        <v>4.3860358199051888</v>
      </c>
      <c r="AB54" s="115">
        <f t="shared" si="100"/>
        <v>4.1546740790584025</v>
      </c>
      <c r="AC54" s="115">
        <f t="shared" si="100"/>
        <v>3.2711209108666814</v>
      </c>
      <c r="AD54" s="115">
        <f t="shared" si="100"/>
        <v>5.0370325554599873</v>
      </c>
      <c r="AE54" s="120">
        <f t="shared" si="100"/>
        <v>7.5571841135444231</v>
      </c>
    </row>
    <row r="55" spans="1:31" x14ac:dyDescent="0.25">
      <c r="A55" s="106">
        <f>A54+2</f>
        <v>43121</v>
      </c>
      <c r="B55" s="18"/>
      <c r="C55" s="152">
        <v>0</v>
      </c>
      <c r="D55" s="152">
        <v>112.58</v>
      </c>
      <c r="E55" s="110">
        <f>AVERAGE(F55:J55)</f>
        <v>253.744</v>
      </c>
      <c r="F55" s="152">
        <v>214.09</v>
      </c>
      <c r="G55" s="152">
        <v>213.85</v>
      </c>
      <c r="H55" s="152">
        <v>131.24</v>
      </c>
      <c r="I55" s="152">
        <v>366.5</v>
      </c>
      <c r="J55" s="153">
        <v>343.04</v>
      </c>
      <c r="K55" s="106">
        <f>K54+2</f>
        <v>43121</v>
      </c>
      <c r="L55" s="82"/>
      <c r="M55" s="152">
        <v>535.5</v>
      </c>
      <c r="N55" s="110">
        <f t="shared" ref="N55:U55" si="101">C55/$M55*100</f>
        <v>0</v>
      </c>
      <c r="O55" s="110">
        <f t="shared" si="101"/>
        <v>21.023342670401494</v>
      </c>
      <c r="P55" s="110">
        <f t="shared" si="101"/>
        <v>47.38450046685341</v>
      </c>
      <c r="Q55" s="110">
        <f t="shared" si="101"/>
        <v>39.979458450046685</v>
      </c>
      <c r="R55" s="110">
        <f t="shared" si="101"/>
        <v>39.934640522875817</v>
      </c>
      <c r="S55" s="110">
        <f t="shared" si="101"/>
        <v>24.50793650793651</v>
      </c>
      <c r="T55" s="110">
        <f t="shared" si="101"/>
        <v>68.440709617180204</v>
      </c>
      <c r="U55" s="142">
        <f t="shared" si="101"/>
        <v>64.059757236227838</v>
      </c>
      <c r="V55" s="156" t="s">
        <v>78</v>
      </c>
      <c r="W55" s="20"/>
      <c r="X55" s="157">
        <f>X44-X46</f>
        <v>0</v>
      </c>
      <c r="Y55" s="157">
        <f t="shared" ref="Y55:AE55" si="102">Y44-Y46</f>
        <v>1.5598120308490557</v>
      </c>
      <c r="Z55" s="157">
        <f t="shared" si="102"/>
        <v>3.084627955976984</v>
      </c>
      <c r="AA55" s="157">
        <f t="shared" si="102"/>
        <v>4.8675028356994936</v>
      </c>
      <c r="AB55" s="157">
        <f t="shared" si="102"/>
        <v>3.6056143131074165</v>
      </c>
      <c r="AC55" s="157">
        <f t="shared" si="102"/>
        <v>2.2705210306959103</v>
      </c>
      <c r="AD55" s="157">
        <f t="shared" si="102"/>
        <v>3.6467521532205609</v>
      </c>
      <c r="AE55" s="158">
        <f t="shared" si="102"/>
        <v>3.7680348278271012</v>
      </c>
    </row>
    <row r="56" spans="1:31" x14ac:dyDescent="0.25">
      <c r="A56" s="151"/>
      <c r="V56" s="2"/>
      <c r="W56" s="2"/>
      <c r="AE56" s="31"/>
    </row>
    <row r="57" spans="1:31" x14ac:dyDescent="0.25">
      <c r="A57" s="147" t="s">
        <v>38</v>
      </c>
      <c r="B57" s="90"/>
      <c r="C57" s="91"/>
      <c r="D57" s="91"/>
      <c r="E57" s="91"/>
      <c r="F57" s="91"/>
      <c r="G57" s="91"/>
      <c r="H57" s="91"/>
      <c r="I57" s="91"/>
      <c r="J57" s="91"/>
      <c r="K57" s="91"/>
      <c r="L57" s="91"/>
      <c r="M57" s="91"/>
      <c r="N57" s="91"/>
      <c r="O57" s="91"/>
      <c r="P57" s="91"/>
      <c r="Q57" s="91"/>
      <c r="R57" s="91"/>
      <c r="S57" s="91"/>
      <c r="T57" s="91"/>
      <c r="U57" s="92"/>
      <c r="V57" s="89" t="s">
        <v>44</v>
      </c>
      <c r="W57" s="91"/>
      <c r="X57" s="91"/>
      <c r="Y57" s="91"/>
      <c r="Z57" s="91"/>
      <c r="AA57" s="91"/>
      <c r="AB57" s="91"/>
      <c r="AC57" s="91"/>
      <c r="AD57" s="91"/>
      <c r="AE57" s="148"/>
    </row>
    <row r="58" spans="1:31" x14ac:dyDescent="0.25">
      <c r="A58" s="149" t="s">
        <v>32</v>
      </c>
      <c r="B58" s="96"/>
      <c r="C58" s="96"/>
      <c r="D58" s="96"/>
      <c r="E58" s="96"/>
      <c r="F58" s="96"/>
      <c r="G58" s="96"/>
      <c r="H58" s="96"/>
      <c r="I58" s="96"/>
      <c r="J58" s="96"/>
      <c r="K58" s="87"/>
      <c r="L58" s="87"/>
      <c r="M58" s="144"/>
      <c r="N58" s="87"/>
      <c r="O58" s="87"/>
      <c r="P58" s="87"/>
      <c r="Q58" s="87"/>
      <c r="R58" s="87"/>
      <c r="S58" s="87"/>
      <c r="T58" s="87"/>
      <c r="U58" s="98"/>
      <c r="V58" s="95" t="s">
        <v>14</v>
      </c>
      <c r="W58" s="96"/>
      <c r="X58" s="96"/>
      <c r="Y58" s="96"/>
      <c r="Z58" s="96"/>
      <c r="AA58" s="96"/>
      <c r="AB58" s="96"/>
      <c r="AC58" s="96"/>
      <c r="AD58" s="96"/>
      <c r="AE58" s="150"/>
    </row>
    <row r="59" spans="1:31" s="2" customFormat="1" x14ac:dyDescent="0.25">
      <c r="A59" s="101"/>
      <c r="B59" s="8"/>
      <c r="C59" s="86" t="s">
        <v>59</v>
      </c>
      <c r="D59" s="86"/>
      <c r="E59" s="86"/>
      <c r="F59" s="86"/>
      <c r="G59" s="86"/>
      <c r="H59" s="86"/>
      <c r="I59" s="86"/>
      <c r="J59" s="102"/>
      <c r="K59" s="103"/>
      <c r="L59" s="8"/>
      <c r="M59" s="143" t="s">
        <v>58</v>
      </c>
      <c r="N59" s="86" t="s">
        <v>71</v>
      </c>
      <c r="O59" s="86"/>
      <c r="P59" s="86"/>
      <c r="Q59" s="86"/>
      <c r="R59" s="86"/>
      <c r="S59" s="86"/>
      <c r="T59" s="86"/>
      <c r="U59" s="86"/>
      <c r="V59" s="9"/>
      <c r="W59" s="10"/>
      <c r="X59" s="86" t="s">
        <v>71</v>
      </c>
      <c r="Y59" s="86"/>
      <c r="Z59" s="86"/>
      <c r="AA59" s="86"/>
      <c r="AB59" s="86"/>
      <c r="AC59" s="86"/>
      <c r="AD59" s="86"/>
      <c r="AE59" s="104"/>
    </row>
    <row r="60" spans="1:31" s="2" customFormat="1" x14ac:dyDescent="0.25">
      <c r="A60" s="12" t="s">
        <v>40</v>
      </c>
      <c r="B60" s="11"/>
      <c r="C60" s="73" t="s">
        <v>25</v>
      </c>
      <c r="D60" s="73" t="s">
        <v>26</v>
      </c>
      <c r="E60" s="73" t="s">
        <v>61</v>
      </c>
      <c r="F60" s="73" t="s">
        <v>27</v>
      </c>
      <c r="G60" s="73" t="s">
        <v>28</v>
      </c>
      <c r="H60" s="73" t="s">
        <v>29</v>
      </c>
      <c r="I60" s="73" t="s">
        <v>30</v>
      </c>
      <c r="J60" s="94" t="s">
        <v>31</v>
      </c>
      <c r="K60" s="93" t="s">
        <v>40</v>
      </c>
      <c r="L60" s="11"/>
      <c r="M60" s="2" t="s">
        <v>62</v>
      </c>
      <c r="N60" s="73" t="s">
        <v>25</v>
      </c>
      <c r="O60" s="73" t="s">
        <v>26</v>
      </c>
      <c r="P60" s="73" t="s">
        <v>61</v>
      </c>
      <c r="Q60" s="73" t="s">
        <v>27</v>
      </c>
      <c r="R60" s="73" t="s">
        <v>28</v>
      </c>
      <c r="S60" s="73" t="s">
        <v>29</v>
      </c>
      <c r="T60" s="73" t="s">
        <v>30</v>
      </c>
      <c r="U60" s="73" t="s">
        <v>31</v>
      </c>
      <c r="V60" s="12" t="s">
        <v>37</v>
      </c>
      <c r="W60" s="11"/>
      <c r="X60" s="73" t="s">
        <v>25</v>
      </c>
      <c r="Y60" s="73" t="s">
        <v>26</v>
      </c>
      <c r="Z60" s="73" t="s">
        <v>61</v>
      </c>
      <c r="AA60" s="73" t="s">
        <v>27</v>
      </c>
      <c r="AB60" s="73" t="s">
        <v>28</v>
      </c>
      <c r="AC60" s="73" t="s">
        <v>29</v>
      </c>
      <c r="AD60" s="73" t="s">
        <v>30</v>
      </c>
      <c r="AE60" s="74" t="s">
        <v>31</v>
      </c>
    </row>
    <row r="61" spans="1:31" x14ac:dyDescent="0.25">
      <c r="A61" s="105">
        <v>43108</v>
      </c>
      <c r="B61" s="13"/>
      <c r="C61" s="99">
        <v>0</v>
      </c>
      <c r="D61" s="99">
        <v>1173</v>
      </c>
      <c r="E61" s="109">
        <f t="shared" ref="E61:E62" si="103">AVERAGE(F61:J61)</f>
        <v>3403.6</v>
      </c>
      <c r="F61" s="99">
        <v>2701</v>
      </c>
      <c r="G61" s="99">
        <v>2712</v>
      </c>
      <c r="H61" s="99">
        <v>1460</v>
      </c>
      <c r="I61" s="99">
        <v>5057</v>
      </c>
      <c r="J61" s="100">
        <v>5088</v>
      </c>
      <c r="K61" s="105">
        <v>43108</v>
      </c>
      <c r="L61" s="13"/>
      <c r="M61" s="109">
        <f t="shared" ref="M61:M73" si="104">M7</f>
        <v>8321</v>
      </c>
      <c r="N61" s="109">
        <f t="shared" ref="N61:N67" si="105">C61/$M61*100</f>
        <v>0</v>
      </c>
      <c r="O61" s="109">
        <f t="shared" ref="O61" si="106">D61/$M61*100</f>
        <v>14.096863357769498</v>
      </c>
      <c r="P61" s="109">
        <f t="shared" ref="P61" si="107">E61/$M61*100</f>
        <v>40.903737531546689</v>
      </c>
      <c r="Q61" s="109">
        <f t="shared" ref="Q61" si="108">F61/$M61*100</f>
        <v>32.460040860473498</v>
      </c>
      <c r="R61" s="109">
        <f t="shared" ref="R61" si="109">G61/$M61*100</f>
        <v>32.592236510034851</v>
      </c>
      <c r="S61" s="109">
        <f t="shared" ref="S61" si="110">H61/$M61*100</f>
        <v>17.545968032688378</v>
      </c>
      <c r="T61" s="109">
        <f t="shared" ref="T61" si="111">I61/$M61*100</f>
        <v>60.773945439250085</v>
      </c>
      <c r="U61" s="109">
        <f t="shared" ref="U61" si="112">J61/$M61*100</f>
        <v>61.146496815286625</v>
      </c>
      <c r="V61" s="15" t="s">
        <v>1</v>
      </c>
      <c r="W61" s="16"/>
      <c r="X61" s="114">
        <f t="shared" ref="X61:AE61" si="113">COUNT(N61:N73)</f>
        <v>13</v>
      </c>
      <c r="Y61" s="114">
        <f t="shared" si="113"/>
        <v>13</v>
      </c>
      <c r="Z61" s="114">
        <f t="shared" si="113"/>
        <v>13</v>
      </c>
      <c r="AA61" s="114">
        <f t="shared" si="113"/>
        <v>13</v>
      </c>
      <c r="AB61" s="114">
        <f t="shared" si="113"/>
        <v>13</v>
      </c>
      <c r="AC61" s="114">
        <f t="shared" si="113"/>
        <v>13</v>
      </c>
      <c r="AD61" s="114">
        <f t="shared" si="113"/>
        <v>13</v>
      </c>
      <c r="AE61" s="118">
        <f t="shared" si="113"/>
        <v>13</v>
      </c>
    </row>
    <row r="62" spans="1:31" x14ac:dyDescent="0.25">
      <c r="A62" s="105">
        <f>A61+1</f>
        <v>43109</v>
      </c>
      <c r="B62" s="13"/>
      <c r="C62" s="99">
        <v>0</v>
      </c>
      <c r="D62" s="99">
        <v>2434</v>
      </c>
      <c r="E62" s="109">
        <f t="shared" si="103"/>
        <v>6611</v>
      </c>
      <c r="F62" s="99">
        <v>5221</v>
      </c>
      <c r="G62" s="99">
        <v>5241</v>
      </c>
      <c r="H62" s="99">
        <v>2703</v>
      </c>
      <c r="I62" s="99">
        <v>9986</v>
      </c>
      <c r="J62" s="100">
        <v>9904</v>
      </c>
      <c r="K62" s="105">
        <f>K61+1</f>
        <v>43109</v>
      </c>
      <c r="L62" s="13"/>
      <c r="M62" s="109">
        <f t="shared" si="104"/>
        <v>16699</v>
      </c>
      <c r="N62" s="109">
        <f t="shared" si="105"/>
        <v>0</v>
      </c>
      <c r="O62" s="109">
        <f t="shared" ref="O62" si="114">D62/$M62*100</f>
        <v>14.575723097191448</v>
      </c>
      <c r="P62" s="109">
        <f t="shared" ref="P62" si="115">E62/$M62*100</f>
        <v>39.58919695790167</v>
      </c>
      <c r="Q62" s="109">
        <f t="shared" ref="Q62" si="116">F62/$M62*100</f>
        <v>31.26534523025331</v>
      </c>
      <c r="R62" s="109">
        <f t="shared" ref="R62" si="117">G62/$M62*100</f>
        <v>31.385112881010841</v>
      </c>
      <c r="S62" s="109">
        <f t="shared" ref="S62" si="118">H62/$M62*100</f>
        <v>16.186597999880231</v>
      </c>
      <c r="T62" s="109">
        <f t="shared" ref="T62" si="119">I62/$M62*100</f>
        <v>59.799988023234931</v>
      </c>
      <c r="U62" s="109">
        <f t="shared" ref="U62" si="120">J62/$M62*100</f>
        <v>59.308940655129049</v>
      </c>
      <c r="V62" s="71" t="s">
        <v>34</v>
      </c>
      <c r="W62" s="72"/>
      <c r="X62" s="117">
        <f t="shared" ref="X62:AE62" si="121">AVERAGE(N61:N73)</f>
        <v>0</v>
      </c>
      <c r="Y62" s="117">
        <f t="shared" si="121"/>
        <v>14.288038499627801</v>
      </c>
      <c r="Z62" s="117">
        <f t="shared" si="121"/>
        <v>39.680747811383284</v>
      </c>
      <c r="AA62" s="117">
        <f t="shared" si="121"/>
        <v>30.13997264846898</v>
      </c>
      <c r="AB62" s="117">
        <f t="shared" si="121"/>
        <v>30.203694882671577</v>
      </c>
      <c r="AC62" s="117">
        <f t="shared" si="121"/>
        <v>17.104909557774302</v>
      </c>
      <c r="AD62" s="117">
        <f t="shared" si="121"/>
        <v>60.534770682912075</v>
      </c>
      <c r="AE62" s="119">
        <f t="shared" si="121"/>
        <v>60.420391285089472</v>
      </c>
    </row>
    <row r="63" spans="1:31" x14ac:dyDescent="0.25">
      <c r="A63" s="105">
        <f>A62+1</f>
        <v>43110</v>
      </c>
      <c r="B63" s="13"/>
      <c r="C63" s="99">
        <v>0</v>
      </c>
      <c r="D63" s="99">
        <v>2395</v>
      </c>
      <c r="E63" s="109">
        <f>AVERAGE(F63:J63)</f>
        <v>6682</v>
      </c>
      <c r="F63" s="99">
        <v>5092</v>
      </c>
      <c r="G63" s="99">
        <v>5109</v>
      </c>
      <c r="H63" s="99">
        <v>2952</v>
      </c>
      <c r="I63" s="99">
        <v>10189</v>
      </c>
      <c r="J63" s="100">
        <v>10068</v>
      </c>
      <c r="K63" s="105">
        <f>K62+1</f>
        <v>43110</v>
      </c>
      <c r="L63" s="13"/>
      <c r="M63" s="109">
        <f t="shared" si="104"/>
        <v>16855</v>
      </c>
      <c r="N63" s="109">
        <f t="shared" si="105"/>
        <v>0</v>
      </c>
      <c r="O63" s="109">
        <f t="shared" ref="O63" si="122">D63/$M63*100</f>
        <v>14.209433402551172</v>
      </c>
      <c r="P63" s="109">
        <f t="shared" ref="P63" si="123">E63/$M63*100</f>
        <v>39.644022545238798</v>
      </c>
      <c r="Q63" s="109">
        <f t="shared" ref="Q63" si="124">F63/$M63*100</f>
        <v>30.210619994067045</v>
      </c>
      <c r="R63" s="109">
        <f t="shared" ref="R63" si="125">G63/$M63*100</f>
        <v>30.311480272916047</v>
      </c>
      <c r="S63" s="109">
        <f t="shared" ref="S63" si="126">H63/$M63*100</f>
        <v>17.514090774250963</v>
      </c>
      <c r="T63" s="109">
        <f t="shared" ref="T63" si="127">I63/$M63*100</f>
        <v>60.450904776030853</v>
      </c>
      <c r="U63" s="109">
        <f t="shared" ref="U63" si="128">J63/$M63*100</f>
        <v>59.733016908929102</v>
      </c>
      <c r="V63" s="15" t="s">
        <v>35</v>
      </c>
      <c r="W63" s="16"/>
      <c r="X63" s="114">
        <f t="shared" ref="X63:AE63" si="129">_xlfn.STDEV.S(N61:N73)</f>
        <v>0</v>
      </c>
      <c r="Y63" s="114">
        <f t="shared" si="129"/>
        <v>0.15895336938781301</v>
      </c>
      <c r="Z63" s="114">
        <f t="shared" si="129"/>
        <v>1.3427682057666159</v>
      </c>
      <c r="AA63" s="114">
        <f t="shared" si="129"/>
        <v>2.1271970582401485</v>
      </c>
      <c r="AB63" s="114">
        <f t="shared" si="129"/>
        <v>2.0055148750666669</v>
      </c>
      <c r="AC63" s="114">
        <f t="shared" si="129"/>
        <v>1.0307817409742286</v>
      </c>
      <c r="AD63" s="114">
        <f t="shared" si="129"/>
        <v>0.81450523999529123</v>
      </c>
      <c r="AE63" s="118">
        <f t="shared" si="129"/>
        <v>1.3521012357398257</v>
      </c>
    </row>
    <row r="64" spans="1:31" x14ac:dyDescent="0.25">
      <c r="A64" s="105">
        <f>A63+1</f>
        <v>43111</v>
      </c>
      <c r="B64" s="13"/>
      <c r="C64" s="99">
        <v>0</v>
      </c>
      <c r="D64" s="99">
        <v>2469</v>
      </c>
      <c r="E64" s="109">
        <f t="shared" ref="E64:E72" si="130">AVERAGE(F64:J64)</f>
        <v>6630.4</v>
      </c>
      <c r="F64" s="99">
        <v>5028</v>
      </c>
      <c r="G64" s="99">
        <v>4933</v>
      </c>
      <c r="H64" s="99">
        <v>2737</v>
      </c>
      <c r="I64" s="99">
        <v>10277</v>
      </c>
      <c r="J64" s="100">
        <v>10177</v>
      </c>
      <c r="K64" s="105">
        <f>K63+1</f>
        <v>43111</v>
      </c>
      <c r="L64" s="13"/>
      <c r="M64" s="109">
        <f t="shared" si="104"/>
        <v>17043</v>
      </c>
      <c r="N64" s="109">
        <f t="shared" si="105"/>
        <v>0</v>
      </c>
      <c r="O64" s="109">
        <f t="shared" ref="O64:O65" si="131">D64/$M64*100</f>
        <v>14.48688611160007</v>
      </c>
      <c r="P64" s="109">
        <f t="shared" ref="P64:P65" si="132">E64/$M64*100</f>
        <v>38.903948835298948</v>
      </c>
      <c r="Q64" s="109">
        <f t="shared" ref="Q64:Q65" si="133">F64/$M64*100</f>
        <v>29.501848266150326</v>
      </c>
      <c r="R64" s="109">
        <f t="shared" ref="R64:R65" si="134">G64/$M64*100</f>
        <v>28.944434665258463</v>
      </c>
      <c r="S64" s="109">
        <f t="shared" ref="S64:S65" si="135">H64/$M64*100</f>
        <v>16.059379217273953</v>
      </c>
      <c r="T64" s="109">
        <f t="shared" ref="T64:T65" si="136">I64/$M64*100</f>
        <v>60.300416593322772</v>
      </c>
      <c r="U64" s="109">
        <f t="shared" ref="U64:U65" si="137">J64/$M64*100</f>
        <v>59.713665434489236</v>
      </c>
      <c r="V64" s="15" t="s">
        <v>36</v>
      </c>
      <c r="W64" s="16"/>
      <c r="X64" s="114">
        <f t="shared" ref="X64:AE64" si="138">MIN(N61:N73)</f>
        <v>0</v>
      </c>
      <c r="Y64" s="114">
        <f t="shared" si="138"/>
        <v>13.984799131378937</v>
      </c>
      <c r="Z64" s="114">
        <f t="shared" si="138"/>
        <v>37.47044200569939</v>
      </c>
      <c r="AA64" s="114">
        <f t="shared" si="138"/>
        <v>25.180379554962713</v>
      </c>
      <c r="AB64" s="114">
        <f t="shared" si="138"/>
        <v>26.465773358394468</v>
      </c>
      <c r="AC64" s="114">
        <f t="shared" si="138"/>
        <v>15.921906263263203</v>
      </c>
      <c r="AD64" s="114">
        <f t="shared" si="138"/>
        <v>59.792689579923618</v>
      </c>
      <c r="AE64" s="118">
        <f t="shared" si="138"/>
        <v>59.307962671191369</v>
      </c>
    </row>
    <row r="65" spans="1:31" x14ac:dyDescent="0.25">
      <c r="A65" s="105">
        <f>A64+1</f>
        <v>43112</v>
      </c>
      <c r="B65" s="13"/>
      <c r="C65" s="99">
        <v>0</v>
      </c>
      <c r="D65" s="99">
        <v>2365</v>
      </c>
      <c r="E65" s="109">
        <f t="shared" si="130"/>
        <v>6482.8</v>
      </c>
      <c r="F65" s="99">
        <v>4962</v>
      </c>
      <c r="G65" s="99">
        <v>4989</v>
      </c>
      <c r="H65" s="99">
        <v>2806</v>
      </c>
      <c r="I65" s="99">
        <v>9876</v>
      </c>
      <c r="J65" s="100">
        <v>9781</v>
      </c>
      <c r="K65" s="105">
        <f>K64+1</f>
        <v>43112</v>
      </c>
      <c r="L65" s="13"/>
      <c r="M65" s="109">
        <f t="shared" si="104"/>
        <v>16478</v>
      </c>
      <c r="N65" s="109">
        <f t="shared" si="105"/>
        <v>0</v>
      </c>
      <c r="O65" s="109">
        <f t="shared" si="131"/>
        <v>14.352469959946596</v>
      </c>
      <c r="P65" s="109">
        <f t="shared" si="132"/>
        <v>39.342153173928871</v>
      </c>
      <c r="Q65" s="109">
        <f t="shared" si="133"/>
        <v>30.11287777642918</v>
      </c>
      <c r="R65" s="109">
        <f t="shared" si="134"/>
        <v>30.276732613181213</v>
      </c>
      <c r="S65" s="109">
        <f t="shared" si="135"/>
        <v>17.028765626896469</v>
      </c>
      <c r="T65" s="109">
        <f t="shared" si="136"/>
        <v>59.934458065299189</v>
      </c>
      <c r="U65" s="109">
        <f t="shared" si="137"/>
        <v>59.357931787838325</v>
      </c>
      <c r="V65" s="15" t="s">
        <v>46</v>
      </c>
      <c r="W65" s="16"/>
      <c r="X65" s="114">
        <f t="shared" ref="X65:AE65" si="139">QUARTILE(N61:N73,1)</f>
        <v>0</v>
      </c>
      <c r="Y65" s="114">
        <f t="shared" si="139"/>
        <v>14.209433402551172</v>
      </c>
      <c r="Z65" s="114">
        <f t="shared" si="139"/>
        <v>38.903948835298948</v>
      </c>
      <c r="AA65" s="114">
        <f t="shared" si="139"/>
        <v>29.501848266150326</v>
      </c>
      <c r="AB65" s="114">
        <f t="shared" si="139"/>
        <v>28.944434665258463</v>
      </c>
      <c r="AC65" s="114">
        <f t="shared" si="139"/>
        <v>16.186597999880231</v>
      </c>
      <c r="AD65" s="114">
        <f t="shared" si="139"/>
        <v>60.086097132116656</v>
      </c>
      <c r="AE65" s="118">
        <f t="shared" si="139"/>
        <v>59.698053719759905</v>
      </c>
    </row>
    <row r="66" spans="1:31" x14ac:dyDescent="0.25">
      <c r="A66" s="105">
        <f>A65+1</f>
        <v>43113</v>
      </c>
      <c r="B66" s="13"/>
      <c r="C66" s="99">
        <v>0</v>
      </c>
      <c r="D66" s="99">
        <v>2365</v>
      </c>
      <c r="E66" s="109">
        <f t="shared" si="130"/>
        <v>6480.8</v>
      </c>
      <c r="F66" s="99">
        <v>4885</v>
      </c>
      <c r="G66" s="99">
        <v>4898</v>
      </c>
      <c r="H66" s="99">
        <v>2829</v>
      </c>
      <c r="I66" s="99">
        <v>9922</v>
      </c>
      <c r="J66" s="100">
        <v>9870</v>
      </c>
      <c r="K66" s="105">
        <f>K65+1</f>
        <v>43113</v>
      </c>
      <c r="L66" s="13"/>
      <c r="M66" s="109">
        <f t="shared" si="104"/>
        <v>16511</v>
      </c>
      <c r="N66" s="109">
        <f t="shared" si="105"/>
        <v>0</v>
      </c>
      <c r="O66" s="109">
        <f t="shared" ref="O66:O67" si="140">D66/$M66*100</f>
        <v>14.323784143904064</v>
      </c>
      <c r="P66" s="109">
        <f t="shared" ref="P66:P67" si="141">E66/$M66*100</f>
        <v>39.251408152140996</v>
      </c>
      <c r="Q66" s="109">
        <f t="shared" ref="Q66:Q67" si="142">F66/$M66*100</f>
        <v>29.586336381806067</v>
      </c>
      <c r="R66" s="109">
        <f t="shared" ref="R66:R67" si="143">G66/$M66*100</f>
        <v>29.665071770334926</v>
      </c>
      <c r="S66" s="109">
        <f t="shared" ref="S66:S67" si="144">H66/$M66*100</f>
        <v>17.134031857549513</v>
      </c>
      <c r="T66" s="109">
        <f t="shared" ref="T66:T67" si="145">I66/$M66*100</f>
        <v>60.093271152564952</v>
      </c>
      <c r="U66" s="109">
        <f t="shared" ref="U66:U67" si="146">J66/$M66*100</f>
        <v>59.778329598449517</v>
      </c>
      <c r="V66" s="15" t="s">
        <v>47</v>
      </c>
      <c r="W66" s="16"/>
      <c r="X66" s="114">
        <f t="shared" ref="X66:AE66" si="147">MEDIAN(N61:N73)</f>
        <v>0</v>
      </c>
      <c r="Y66" s="114">
        <f t="shared" si="147"/>
        <v>14.315164008973506</v>
      </c>
      <c r="Z66" s="114">
        <f t="shared" si="147"/>
        <v>39.342153173928871</v>
      </c>
      <c r="AA66" s="114">
        <f t="shared" si="147"/>
        <v>30.11287777642918</v>
      </c>
      <c r="AB66" s="114">
        <f t="shared" si="147"/>
        <v>30.276732613181213</v>
      </c>
      <c r="AC66" s="114">
        <f t="shared" si="147"/>
        <v>17.028765626896469</v>
      </c>
      <c r="AD66" s="114">
        <f t="shared" si="147"/>
        <v>60.183406654687403</v>
      </c>
      <c r="AE66" s="118">
        <f t="shared" si="147"/>
        <v>59.778329598449517</v>
      </c>
    </row>
    <row r="67" spans="1:31" x14ac:dyDescent="0.25">
      <c r="A67" s="105">
        <f t="shared" ref="A67:A72" si="148">A66+1</f>
        <v>43114</v>
      </c>
      <c r="B67" s="13"/>
      <c r="C67" s="99">
        <v>0</v>
      </c>
      <c r="D67" s="99">
        <v>1429</v>
      </c>
      <c r="E67" s="109">
        <f t="shared" si="130"/>
        <v>4166.8</v>
      </c>
      <c r="F67" s="99">
        <v>3207</v>
      </c>
      <c r="G67" s="99">
        <v>3208</v>
      </c>
      <c r="H67" s="99">
        <v>1885</v>
      </c>
      <c r="I67" s="99">
        <v>6223</v>
      </c>
      <c r="J67" s="100">
        <v>6311</v>
      </c>
      <c r="K67" s="105">
        <f t="shared" ref="K67:K72" si="149">K66+1</f>
        <v>43114</v>
      </c>
      <c r="L67" s="13"/>
      <c r="M67" s="109">
        <f t="shared" si="104"/>
        <v>10031</v>
      </c>
      <c r="N67" s="109">
        <f t="shared" si="105"/>
        <v>0</v>
      </c>
      <c r="O67" s="109">
        <f t="shared" si="140"/>
        <v>14.245837902502242</v>
      </c>
      <c r="P67" s="109">
        <f t="shared" si="141"/>
        <v>41.53922839198485</v>
      </c>
      <c r="Q67" s="109">
        <f t="shared" si="142"/>
        <v>31.970890240255205</v>
      </c>
      <c r="R67" s="109">
        <f t="shared" si="143"/>
        <v>31.98085933605822</v>
      </c>
      <c r="S67" s="109">
        <f t="shared" si="144"/>
        <v>18.791745588675106</v>
      </c>
      <c r="T67" s="109">
        <f t="shared" si="145"/>
        <v>62.037683182135382</v>
      </c>
      <c r="U67" s="109">
        <f t="shared" si="146"/>
        <v>62.914963612800321</v>
      </c>
      <c r="V67" s="15" t="s">
        <v>51</v>
      </c>
      <c r="W67" s="16"/>
      <c r="X67" s="114">
        <f t="shared" ref="X67:AE67" si="150">QUARTILE(N61:N73,3)</f>
        <v>0</v>
      </c>
      <c r="Y67" s="114">
        <f t="shared" si="150"/>
        <v>14.352469959946596</v>
      </c>
      <c r="Z67" s="114">
        <f t="shared" si="150"/>
        <v>40.889592980745796</v>
      </c>
      <c r="AA67" s="114">
        <f t="shared" si="150"/>
        <v>31.732878381671949</v>
      </c>
      <c r="AB67" s="114">
        <f t="shared" si="150"/>
        <v>31.89129904947599</v>
      </c>
      <c r="AC67" s="114">
        <f t="shared" si="150"/>
        <v>17.545968032688378</v>
      </c>
      <c r="AD67" s="114">
        <f t="shared" si="150"/>
        <v>60.773945439250085</v>
      </c>
      <c r="AE67" s="118">
        <f t="shared" si="150"/>
        <v>61.146496815286625</v>
      </c>
    </row>
    <row r="68" spans="1:31" x14ac:dyDescent="0.25">
      <c r="A68" s="105">
        <f t="shared" si="148"/>
        <v>43115</v>
      </c>
      <c r="B68" s="13"/>
      <c r="C68" s="99">
        <v>0</v>
      </c>
      <c r="D68" s="99">
        <v>1159</v>
      </c>
      <c r="E68" s="109">
        <f t="shared" si="130"/>
        <v>3355.4</v>
      </c>
      <c r="F68" s="99">
        <v>2604</v>
      </c>
      <c r="G68" s="99">
        <v>2617</v>
      </c>
      <c r="H68" s="99">
        <v>1463</v>
      </c>
      <c r="I68" s="99">
        <v>5013</v>
      </c>
      <c r="J68" s="100">
        <v>5080</v>
      </c>
      <c r="K68" s="105">
        <f t="shared" si="149"/>
        <v>43115</v>
      </c>
      <c r="L68" s="14"/>
      <c r="M68" s="109">
        <f t="shared" si="104"/>
        <v>8206</v>
      </c>
      <c r="N68" s="109">
        <f t="shared" ref="N68:N72" si="151">C68/$M68*100</f>
        <v>0</v>
      </c>
      <c r="O68" s="109">
        <f t="shared" ref="O68:O72" si="152">D68/$M68*100</f>
        <v>14.123811844991469</v>
      </c>
      <c r="P68" s="109">
        <f t="shared" ref="P68:P72" si="153">E68/$M68*100</f>
        <v>40.889592980745796</v>
      </c>
      <c r="Q68" s="109">
        <f t="shared" ref="Q68:Q72" si="154">F68/$M68*100</f>
        <v>31.732878381671949</v>
      </c>
      <c r="R68" s="109">
        <f t="shared" ref="R68:R72" si="155">G68/$M68*100</f>
        <v>31.89129904947599</v>
      </c>
      <c r="S68" s="109">
        <f t="shared" ref="S68:S72" si="156">H68/$M68*100</f>
        <v>17.828418230563003</v>
      </c>
      <c r="T68" s="109">
        <f t="shared" ref="T68:T72" si="157">I68/$M68*100</f>
        <v>61.089446746283201</v>
      </c>
      <c r="U68" s="109">
        <f t="shared" ref="U68:U72" si="158">J68/$M68*100</f>
        <v>61.905922495734835</v>
      </c>
      <c r="V68" s="15" t="s">
        <v>52</v>
      </c>
      <c r="W68" s="16"/>
      <c r="X68" s="114">
        <f t="shared" ref="X68:AE68" si="159">MAX(N61:N73)</f>
        <v>0</v>
      </c>
      <c r="Y68" s="114">
        <f t="shared" si="159"/>
        <v>14.575723097191448</v>
      </c>
      <c r="Z68" s="114">
        <f t="shared" si="159"/>
        <v>42.1672095548317</v>
      </c>
      <c r="AA68" s="114">
        <f t="shared" si="159"/>
        <v>33.279044516829529</v>
      </c>
      <c r="AB68" s="114">
        <f t="shared" si="159"/>
        <v>33.181324647122693</v>
      </c>
      <c r="AC68" s="114">
        <f t="shared" si="159"/>
        <v>19.066232356134634</v>
      </c>
      <c r="AD68" s="114">
        <f t="shared" si="159"/>
        <v>62.301845819761127</v>
      </c>
      <c r="AE68" s="118">
        <f t="shared" si="159"/>
        <v>63.007600434310532</v>
      </c>
    </row>
    <row r="69" spans="1:31" x14ac:dyDescent="0.25">
      <c r="A69" s="105">
        <f t="shared" si="148"/>
        <v>43116</v>
      </c>
      <c r="B69" s="13"/>
      <c r="C69" s="99">
        <v>0</v>
      </c>
      <c r="D69" s="99">
        <v>2314</v>
      </c>
      <c r="E69" s="109">
        <f t="shared" si="130"/>
        <v>6204.4</v>
      </c>
      <c r="F69" s="99">
        <v>4580</v>
      </c>
      <c r="G69" s="99">
        <v>4476</v>
      </c>
      <c r="H69" s="99">
        <v>2600</v>
      </c>
      <c r="I69" s="99">
        <v>9713</v>
      </c>
      <c r="J69" s="100">
        <v>9653</v>
      </c>
      <c r="K69" s="105">
        <f t="shared" si="149"/>
        <v>43116</v>
      </c>
      <c r="L69" s="14"/>
      <c r="M69" s="109">
        <f t="shared" si="104"/>
        <v>16139</v>
      </c>
      <c r="N69" s="109">
        <f t="shared" si="151"/>
        <v>0</v>
      </c>
      <c r="O69" s="109">
        <f t="shared" si="152"/>
        <v>14.337939153603074</v>
      </c>
      <c r="P69" s="109">
        <f t="shared" si="153"/>
        <v>38.443521903463655</v>
      </c>
      <c r="Q69" s="109">
        <f t="shared" si="154"/>
        <v>28.378462110415764</v>
      </c>
      <c r="R69" s="109">
        <f t="shared" si="155"/>
        <v>27.734060350703267</v>
      </c>
      <c r="S69" s="109">
        <f t="shared" si="156"/>
        <v>16.110043992812443</v>
      </c>
      <c r="T69" s="109">
        <f t="shared" si="157"/>
        <v>60.183406654687403</v>
      </c>
      <c r="U69" s="109">
        <f t="shared" si="158"/>
        <v>59.811636408699421</v>
      </c>
      <c r="V69" s="15" t="s">
        <v>2</v>
      </c>
      <c r="W69" s="16"/>
      <c r="X69" s="99" t="s">
        <v>76</v>
      </c>
      <c r="Y69" s="115">
        <f t="shared" ref="Y69:AE69" si="160">SKEW(O61:O73)</f>
        <v>-0.17112673502630582</v>
      </c>
      <c r="Z69" s="115">
        <f t="shared" si="160"/>
        <v>0.41165536415554171</v>
      </c>
      <c r="AA69" s="115">
        <f t="shared" si="160"/>
        <v>-0.80993187549750389</v>
      </c>
      <c r="AB69" s="115">
        <f t="shared" si="160"/>
        <v>-0.32124035873632545</v>
      </c>
      <c r="AC69" s="115">
        <f t="shared" si="160"/>
        <v>0.68061859677830949</v>
      </c>
      <c r="AD69" s="115">
        <f t="shared" si="160"/>
        <v>1.4150727798868561</v>
      </c>
      <c r="AE69" s="120">
        <f t="shared" si="160"/>
        <v>1.2250084519567412</v>
      </c>
    </row>
    <row r="70" spans="1:31" x14ac:dyDescent="0.25">
      <c r="A70" s="105">
        <f t="shared" si="148"/>
        <v>43117</v>
      </c>
      <c r="B70" s="13"/>
      <c r="C70" s="99">
        <v>0</v>
      </c>
      <c r="D70" s="99">
        <v>2372</v>
      </c>
      <c r="E70" s="109">
        <f t="shared" si="130"/>
        <v>6341.2</v>
      </c>
      <c r="F70" s="99">
        <v>4668</v>
      </c>
      <c r="G70" s="99">
        <v>4640</v>
      </c>
      <c r="H70" s="99">
        <v>2672</v>
      </c>
      <c r="I70" s="99">
        <v>9864</v>
      </c>
      <c r="J70" s="100">
        <v>9862</v>
      </c>
      <c r="K70" s="105">
        <f t="shared" si="149"/>
        <v>43117</v>
      </c>
      <c r="L70" s="14"/>
      <c r="M70" s="109">
        <f t="shared" si="104"/>
        <v>16497</v>
      </c>
      <c r="N70" s="109">
        <f t="shared" si="151"/>
        <v>0</v>
      </c>
      <c r="O70" s="109">
        <f t="shared" si="152"/>
        <v>14.378371825180336</v>
      </c>
      <c r="P70" s="109">
        <f t="shared" si="153"/>
        <v>38.438503970418864</v>
      </c>
      <c r="Q70" s="109">
        <f t="shared" si="154"/>
        <v>28.29605382796872</v>
      </c>
      <c r="R70" s="109">
        <f t="shared" si="155"/>
        <v>28.126325998666424</v>
      </c>
      <c r="S70" s="109">
        <f t="shared" si="156"/>
        <v>16.196884281990663</v>
      </c>
      <c r="T70" s="109">
        <f t="shared" si="157"/>
        <v>59.792689579923618</v>
      </c>
      <c r="U70" s="109">
        <f t="shared" si="158"/>
        <v>59.78056616354489</v>
      </c>
      <c r="V70" s="15" t="s">
        <v>3</v>
      </c>
      <c r="W70" s="2"/>
      <c r="X70" s="99" t="s">
        <v>76</v>
      </c>
      <c r="Y70" s="115">
        <f t="shared" ref="Y70:AE70" si="161">KURT(O61:O73)</f>
        <v>0.19059137568713025</v>
      </c>
      <c r="Z70" s="115">
        <f t="shared" si="161"/>
        <v>-0.3833593950760612</v>
      </c>
      <c r="AA70" s="115">
        <f t="shared" si="161"/>
        <v>1.270260132467151</v>
      </c>
      <c r="AB70" s="115">
        <f t="shared" si="161"/>
        <v>-0.64732849002116977</v>
      </c>
      <c r="AC70" s="115">
        <f t="shared" si="161"/>
        <v>-0.41493664525250429</v>
      </c>
      <c r="AD70" s="115">
        <f t="shared" si="161"/>
        <v>1.0239555281421402</v>
      </c>
      <c r="AE70" s="120">
        <f t="shared" si="161"/>
        <v>-4.0008249964648357E-2</v>
      </c>
    </row>
    <row r="71" spans="1:31" x14ac:dyDescent="0.25">
      <c r="A71" s="105">
        <f t="shared" si="148"/>
        <v>43118</v>
      </c>
      <c r="B71" s="13"/>
      <c r="C71" s="99">
        <v>0</v>
      </c>
      <c r="D71" s="99">
        <v>2362</v>
      </c>
      <c r="E71" s="109">
        <f t="shared" si="130"/>
        <v>6479.8</v>
      </c>
      <c r="F71" s="99">
        <v>4925</v>
      </c>
      <c r="G71" s="99">
        <v>4966</v>
      </c>
      <c r="H71" s="99">
        <v>2802</v>
      </c>
      <c r="I71" s="99">
        <v>9919</v>
      </c>
      <c r="J71" s="100">
        <v>9787</v>
      </c>
      <c r="K71" s="105">
        <f t="shared" si="149"/>
        <v>43118</v>
      </c>
      <c r="L71" s="14"/>
      <c r="M71" s="109">
        <f t="shared" si="104"/>
        <v>16502</v>
      </c>
      <c r="N71" s="109">
        <f t="shared" si="151"/>
        <v>0</v>
      </c>
      <c r="O71" s="109">
        <f t="shared" si="152"/>
        <v>14.313416555569022</v>
      </c>
      <c r="P71" s="109">
        <f t="shared" si="153"/>
        <v>39.266755544782448</v>
      </c>
      <c r="Q71" s="109">
        <f t="shared" si="154"/>
        <v>29.844867288813475</v>
      </c>
      <c r="R71" s="109">
        <f t="shared" si="155"/>
        <v>30.093322021573144</v>
      </c>
      <c r="S71" s="109">
        <f t="shared" si="156"/>
        <v>16.979760029087384</v>
      </c>
      <c r="T71" s="109">
        <f t="shared" si="157"/>
        <v>60.107865713246881</v>
      </c>
      <c r="U71" s="109">
        <f t="shared" si="158"/>
        <v>59.307962671191369</v>
      </c>
      <c r="V71" s="15"/>
      <c r="W71" s="2"/>
      <c r="AE71" s="31"/>
    </row>
    <row r="72" spans="1:31" x14ac:dyDescent="0.25">
      <c r="A72" s="105">
        <f t="shared" si="148"/>
        <v>43119</v>
      </c>
      <c r="B72" s="13"/>
      <c r="C72" s="99">
        <v>0</v>
      </c>
      <c r="D72" s="99">
        <v>2361</v>
      </c>
      <c r="E72" s="109">
        <f t="shared" si="130"/>
        <v>6180</v>
      </c>
      <c r="F72" s="99">
        <v>4153</v>
      </c>
      <c r="G72" s="99">
        <v>4365</v>
      </c>
      <c r="H72" s="99">
        <v>2626</v>
      </c>
      <c r="I72" s="99">
        <v>9910</v>
      </c>
      <c r="J72" s="100">
        <v>9846</v>
      </c>
      <c r="K72" s="105">
        <f t="shared" si="149"/>
        <v>43119</v>
      </c>
      <c r="L72" s="14"/>
      <c r="M72" s="109">
        <f t="shared" si="104"/>
        <v>16493</v>
      </c>
      <c r="N72" s="109">
        <f t="shared" si="151"/>
        <v>0</v>
      </c>
      <c r="O72" s="109">
        <f t="shared" si="152"/>
        <v>14.315164008973506</v>
      </c>
      <c r="P72" s="109">
        <f t="shared" si="153"/>
        <v>37.47044200569939</v>
      </c>
      <c r="Q72" s="109">
        <f t="shared" si="154"/>
        <v>25.180379554962713</v>
      </c>
      <c r="R72" s="109">
        <f t="shared" si="155"/>
        <v>26.465773358394468</v>
      </c>
      <c r="S72" s="109">
        <f t="shared" si="156"/>
        <v>15.921906263263203</v>
      </c>
      <c r="T72" s="109">
        <f t="shared" si="157"/>
        <v>60.086097132116656</v>
      </c>
      <c r="U72" s="109">
        <f t="shared" si="158"/>
        <v>59.698053719759905</v>
      </c>
      <c r="V72" s="15" t="s">
        <v>79</v>
      </c>
      <c r="W72" s="2"/>
      <c r="X72" s="115">
        <f>X68-X62</f>
        <v>0</v>
      </c>
      <c r="Y72" s="115">
        <f t="shared" ref="Y72:AE72" si="162">Y68-Y62</f>
        <v>0.28768459756364706</v>
      </c>
      <c r="Z72" s="115">
        <f t="shared" si="162"/>
        <v>2.486461743448416</v>
      </c>
      <c r="AA72" s="115">
        <f t="shared" si="162"/>
        <v>3.1390718683605492</v>
      </c>
      <c r="AB72" s="115">
        <f t="shared" si="162"/>
        <v>2.977629764451116</v>
      </c>
      <c r="AC72" s="115">
        <f t="shared" si="162"/>
        <v>1.9613227983603316</v>
      </c>
      <c r="AD72" s="115">
        <f t="shared" si="162"/>
        <v>1.7670751368490514</v>
      </c>
      <c r="AE72" s="120">
        <f t="shared" si="162"/>
        <v>2.58720914922106</v>
      </c>
    </row>
    <row r="73" spans="1:31" x14ac:dyDescent="0.25">
      <c r="A73" s="106">
        <f>A72+2</f>
        <v>43121</v>
      </c>
      <c r="B73" s="18"/>
      <c r="C73" s="152">
        <v>0</v>
      </c>
      <c r="D73" s="152">
        <v>1288</v>
      </c>
      <c r="E73" s="110">
        <f>AVERAGE(F73:J73)</f>
        <v>3883.6</v>
      </c>
      <c r="F73" s="152">
        <v>3065</v>
      </c>
      <c r="G73" s="152">
        <v>3056</v>
      </c>
      <c r="H73" s="152">
        <v>1756</v>
      </c>
      <c r="I73" s="152">
        <v>5738</v>
      </c>
      <c r="J73" s="153">
        <v>5803</v>
      </c>
      <c r="K73" s="106">
        <f>K72+2</f>
        <v>43121</v>
      </c>
      <c r="L73" s="19"/>
      <c r="M73" s="110">
        <f t="shared" si="104"/>
        <v>9210</v>
      </c>
      <c r="N73" s="110">
        <f t="shared" ref="N73:U73" si="163">C73/$M73*100</f>
        <v>0</v>
      </c>
      <c r="O73" s="110">
        <f t="shared" si="163"/>
        <v>13.984799131378937</v>
      </c>
      <c r="P73" s="110">
        <f t="shared" si="163"/>
        <v>42.1672095548317</v>
      </c>
      <c r="Q73" s="110">
        <f t="shared" si="163"/>
        <v>33.279044516829529</v>
      </c>
      <c r="R73" s="110">
        <f t="shared" si="163"/>
        <v>33.181324647122693</v>
      </c>
      <c r="S73" s="110">
        <f t="shared" si="163"/>
        <v>19.066232356134634</v>
      </c>
      <c r="T73" s="110">
        <f t="shared" si="163"/>
        <v>62.301845819761127</v>
      </c>
      <c r="U73" s="142">
        <f t="shared" si="163"/>
        <v>63.007600434310532</v>
      </c>
      <c r="V73" s="156" t="s">
        <v>78</v>
      </c>
      <c r="W73" s="20"/>
      <c r="X73" s="157">
        <f>X62-X64</f>
        <v>0</v>
      </c>
      <c r="Y73" s="157">
        <f t="shared" ref="Y73:AE73" si="164">Y62-Y64</f>
        <v>0.30323936824886388</v>
      </c>
      <c r="Z73" s="157">
        <f t="shared" si="164"/>
        <v>2.2103058056838947</v>
      </c>
      <c r="AA73" s="157">
        <f t="shared" si="164"/>
        <v>4.9595930935062675</v>
      </c>
      <c r="AB73" s="157">
        <f t="shared" si="164"/>
        <v>3.7379215242771089</v>
      </c>
      <c r="AC73" s="157">
        <f t="shared" si="164"/>
        <v>1.1830032945110993</v>
      </c>
      <c r="AD73" s="157">
        <f t="shared" si="164"/>
        <v>0.74208110298845753</v>
      </c>
      <c r="AE73" s="158">
        <f t="shared" si="164"/>
        <v>1.1124286138981034</v>
      </c>
    </row>
    <row r="74" spans="1:31" s="2" customFormat="1" x14ac:dyDescent="0.25">
      <c r="A74" s="16"/>
      <c r="B74" s="16"/>
      <c r="C74" s="88"/>
      <c r="D74" s="88"/>
      <c r="E74" s="88"/>
      <c r="F74" s="88"/>
      <c r="G74" s="88"/>
      <c r="H74" s="88"/>
      <c r="I74" s="88"/>
      <c r="J74" s="88"/>
      <c r="K74" s="85"/>
      <c r="L74" s="85"/>
      <c r="M74" s="85"/>
      <c r="N74" s="85"/>
      <c r="O74" s="85"/>
      <c r="P74" s="85"/>
      <c r="Q74" s="85"/>
      <c r="R74" s="85"/>
      <c r="S74" s="85"/>
      <c r="T74" s="85"/>
      <c r="U74" s="85"/>
    </row>
    <row r="75" spans="1:31" x14ac:dyDescent="0.25">
      <c r="A75" s="24" t="s">
        <v>56</v>
      </c>
      <c r="V75" s="24" t="s">
        <v>70</v>
      </c>
    </row>
    <row r="76" spans="1:31" x14ac:dyDescent="0.25">
      <c r="A76" s="24" t="s">
        <v>80</v>
      </c>
      <c r="B76" s="25"/>
      <c r="C76" s="25"/>
      <c r="D76" s="25"/>
      <c r="E76" s="25"/>
      <c r="F76" s="25"/>
      <c r="G76" s="25"/>
      <c r="H76" s="25"/>
      <c r="I76" s="25"/>
      <c r="J76" s="25"/>
      <c r="V76" s="123" t="s">
        <v>64</v>
      </c>
      <c r="W76" s="124"/>
      <c r="X76" s="125" t="s">
        <v>31</v>
      </c>
      <c r="Y76" s="125" t="s">
        <v>30</v>
      </c>
      <c r="Z76" s="125" t="s">
        <v>29</v>
      </c>
      <c r="AA76" s="125" t="s">
        <v>28</v>
      </c>
      <c r="AB76" s="125" t="s">
        <v>27</v>
      </c>
      <c r="AC76" s="125" t="s">
        <v>61</v>
      </c>
      <c r="AD76" s="125" t="s">
        <v>26</v>
      </c>
      <c r="AE76" s="126" t="s">
        <v>25</v>
      </c>
    </row>
    <row r="77" spans="1:31" x14ac:dyDescent="0.25">
      <c r="B77" s="3"/>
      <c r="C77" s="88"/>
      <c r="D77" s="88"/>
      <c r="E77" s="88"/>
      <c r="F77" s="88"/>
      <c r="G77" s="88"/>
      <c r="H77" s="88"/>
      <c r="I77" s="88"/>
      <c r="J77" s="88"/>
      <c r="V77" s="127" t="s">
        <v>68</v>
      </c>
      <c r="X77" s="109">
        <f>AE26</f>
        <v>26.630052601888444</v>
      </c>
      <c r="Y77" s="109">
        <f>AD26</f>
        <v>26.602215225581645</v>
      </c>
      <c r="Z77" s="109">
        <f>AC26</f>
        <v>26.813286234162096</v>
      </c>
      <c r="AA77" s="109">
        <f>AB26</f>
        <v>27.348432177043676</v>
      </c>
      <c r="AB77" s="109">
        <f>AA26</f>
        <v>27.408989879966462</v>
      </c>
      <c r="AC77" s="109">
        <f>Z26</f>
        <v>26.960595223728451</v>
      </c>
      <c r="AD77" s="109">
        <f>Y26</f>
        <v>17.302043807428142</v>
      </c>
      <c r="AE77" s="128">
        <f>X26</f>
        <v>0</v>
      </c>
    </row>
    <row r="78" spans="1:31" x14ac:dyDescent="0.25">
      <c r="B78" s="3"/>
      <c r="C78" s="73"/>
      <c r="V78" s="127" t="s">
        <v>65</v>
      </c>
      <c r="X78" s="111">
        <f>AE36</f>
        <v>1.9454464558544267</v>
      </c>
      <c r="Y78" s="111">
        <f>AD36</f>
        <v>1.8404086501983912</v>
      </c>
      <c r="Z78" s="111">
        <f>AC36</f>
        <v>1.9642056691973018</v>
      </c>
      <c r="AA78" s="111">
        <f>AB36</f>
        <v>2.2435197057778993</v>
      </c>
      <c r="AB78" s="111">
        <f>AA36</f>
        <v>2.2086342779264889</v>
      </c>
      <c r="AC78" s="111">
        <f>Z36</f>
        <v>2.0404429517909044</v>
      </c>
      <c r="AD78" s="111">
        <f>Y36</f>
        <v>0.28929756988834043</v>
      </c>
      <c r="AE78" s="129">
        <f>X36</f>
        <v>0</v>
      </c>
    </row>
    <row r="79" spans="1:31" x14ac:dyDescent="0.25">
      <c r="A79" s="16"/>
      <c r="B79" s="3"/>
      <c r="C79" s="40"/>
      <c r="D79" s="40"/>
      <c r="E79" s="109"/>
      <c r="F79" s="40"/>
      <c r="G79" s="40"/>
      <c r="H79" s="40"/>
      <c r="I79" s="40"/>
      <c r="J79" s="40"/>
      <c r="V79" s="127" t="s">
        <v>66</v>
      </c>
      <c r="X79" s="111">
        <f>AE37</f>
        <v>0.93116533339919982</v>
      </c>
      <c r="Y79" s="111">
        <f>AD37</f>
        <v>0.89218720297271403</v>
      </c>
      <c r="Z79" s="111">
        <f>AC37</f>
        <v>0.98552066933292082</v>
      </c>
      <c r="AA79" s="111">
        <f>AB37</f>
        <v>2.6593981857508915</v>
      </c>
      <c r="AB79" s="111">
        <f>AA37</f>
        <v>3.3106995748313111</v>
      </c>
      <c r="AC79" s="111">
        <f>Z37</f>
        <v>1.6679274328992584</v>
      </c>
      <c r="AD79" s="111">
        <f>Y37</f>
        <v>0.21734486774504447</v>
      </c>
      <c r="AE79" s="129">
        <f>X37</f>
        <v>0</v>
      </c>
    </row>
    <row r="80" spans="1:31" x14ac:dyDescent="0.25">
      <c r="A80" s="16"/>
      <c r="B80" s="3"/>
      <c r="C80" s="40"/>
      <c r="D80" s="40"/>
      <c r="E80" s="109"/>
      <c r="F80" s="40"/>
      <c r="G80" s="40"/>
      <c r="H80" s="40"/>
      <c r="I80" s="40"/>
      <c r="J80" s="40"/>
      <c r="V80" s="130"/>
      <c r="AE80" s="131"/>
    </row>
    <row r="81" spans="1:31" x14ac:dyDescent="0.25">
      <c r="A81" s="16"/>
      <c r="B81" s="3"/>
      <c r="C81" s="40"/>
      <c r="D81" s="40"/>
      <c r="E81" s="109"/>
      <c r="F81" s="40"/>
      <c r="G81" s="40"/>
      <c r="H81" s="40"/>
      <c r="I81" s="40"/>
      <c r="J81" s="40"/>
      <c r="V81" s="130"/>
      <c r="X81" s="73" t="s">
        <v>25</v>
      </c>
      <c r="Y81" s="73" t="s">
        <v>26</v>
      </c>
      <c r="Z81" s="73" t="s">
        <v>61</v>
      </c>
      <c r="AA81" s="73" t="s">
        <v>27</v>
      </c>
      <c r="AB81" s="73" t="s">
        <v>28</v>
      </c>
      <c r="AC81" s="73" t="s">
        <v>29</v>
      </c>
      <c r="AD81" s="73" t="s">
        <v>30</v>
      </c>
      <c r="AE81" s="132" t="s">
        <v>31</v>
      </c>
    </row>
    <row r="82" spans="1:31" x14ac:dyDescent="0.25">
      <c r="A82" s="16"/>
      <c r="B82" s="3"/>
      <c r="C82" s="40"/>
      <c r="D82" s="40"/>
      <c r="E82" s="40"/>
      <c r="F82" s="40"/>
      <c r="G82" s="40"/>
      <c r="H82" s="40"/>
      <c r="I82" s="40"/>
      <c r="J82" s="40"/>
      <c r="V82" s="133" t="s">
        <v>69</v>
      </c>
      <c r="W82" s="134"/>
      <c r="X82" s="135">
        <v>10</v>
      </c>
      <c r="Y82" s="136">
        <f t="shared" ref="Y82:AE82" si="165">Y62*Y44</f>
        <v>289.33545601194021</v>
      </c>
      <c r="Z82" s="136">
        <f t="shared" si="165"/>
        <v>1701.1503938587978</v>
      </c>
      <c r="AA82" s="136">
        <f t="shared" si="165"/>
        <v>1072.7847845378615</v>
      </c>
      <c r="AB82" s="136">
        <f t="shared" si="165"/>
        <v>1080.6871893812888</v>
      </c>
      <c r="AC82" s="136">
        <f t="shared" si="165"/>
        <v>363.25381008301008</v>
      </c>
      <c r="AD82" s="136">
        <f t="shared" si="165"/>
        <v>3903.585812446071</v>
      </c>
      <c r="AE82" s="137">
        <f t="shared" si="165"/>
        <v>3459.6356903542483</v>
      </c>
    </row>
    <row r="83" spans="1:31" x14ac:dyDescent="0.25">
      <c r="C83" s="40"/>
      <c r="D83" s="40"/>
      <c r="E83" s="40"/>
      <c r="F83" s="40"/>
      <c r="G83" s="40"/>
      <c r="H83" s="40"/>
      <c r="I83" s="40"/>
      <c r="J83" s="40"/>
    </row>
    <row r="84" spans="1:31" x14ac:dyDescent="0.25">
      <c r="C84" s="73"/>
      <c r="D84" s="73"/>
      <c r="E84" s="73"/>
      <c r="F84" s="73"/>
      <c r="G84" s="73"/>
      <c r="H84" s="73"/>
      <c r="I84" s="73"/>
      <c r="J84" s="73"/>
    </row>
    <row r="85" spans="1:31" x14ac:dyDescent="0.25">
      <c r="A85" s="16"/>
    </row>
    <row r="86" spans="1:31" x14ac:dyDescent="0.25">
      <c r="A86" s="25"/>
      <c r="B86" s="25"/>
      <c r="C86" s="25"/>
      <c r="D86" s="25"/>
      <c r="E86" s="122"/>
      <c r="F86" s="25"/>
      <c r="G86" s="25"/>
      <c r="H86" s="25"/>
      <c r="I86" s="25"/>
      <c r="J86" s="25"/>
    </row>
    <row r="87" spans="1:31" x14ac:dyDescent="0.25">
      <c r="A87" s="3"/>
      <c r="B87" s="3"/>
      <c r="C87" s="88"/>
      <c r="D87" s="88"/>
      <c r="E87" s="113"/>
      <c r="F87" s="88"/>
      <c r="G87" s="88"/>
      <c r="H87" s="88"/>
      <c r="I87" s="88"/>
      <c r="J87" s="88"/>
    </row>
    <row r="88" spans="1:31" x14ac:dyDescent="0.25">
      <c r="A88" s="11"/>
      <c r="B88" s="3"/>
      <c r="C88" s="73"/>
      <c r="D88" s="73"/>
      <c r="E88" s="73"/>
      <c r="F88" s="73"/>
      <c r="G88" s="83"/>
      <c r="H88" s="73"/>
      <c r="I88" s="73"/>
      <c r="J88" s="73"/>
    </row>
    <row r="89" spans="1:31" x14ac:dyDescent="0.25">
      <c r="A89" s="16"/>
      <c r="B89" s="3"/>
      <c r="E89" s="84"/>
      <c r="F89" s="84"/>
      <c r="G89" s="109"/>
      <c r="H89" s="84"/>
      <c r="I89" s="84"/>
      <c r="J89" s="84"/>
    </row>
    <row r="90" spans="1:31" x14ac:dyDescent="0.25">
      <c r="A90" s="16"/>
      <c r="B90" s="3"/>
      <c r="E90" s="84"/>
      <c r="F90" s="84"/>
      <c r="G90" s="109"/>
      <c r="H90" s="84"/>
      <c r="I90" s="84"/>
      <c r="J90" s="84"/>
    </row>
    <row r="91" spans="1:31" x14ac:dyDescent="0.25">
      <c r="A91" s="16"/>
      <c r="B91" s="3"/>
      <c r="E91" s="84"/>
      <c r="F91" s="84"/>
      <c r="G91" s="109"/>
      <c r="H91" s="84"/>
      <c r="I91" s="84"/>
      <c r="J91" s="84"/>
    </row>
    <row r="98" spans="1:12" ht="11.25" customHeight="1" x14ac:dyDescent="0.25">
      <c r="A98" s="189" t="s">
        <v>77</v>
      </c>
      <c r="B98" s="189"/>
      <c r="C98" s="189"/>
      <c r="D98" s="189"/>
    </row>
    <row r="99" spans="1:12" x14ac:dyDescent="0.25">
      <c r="A99" s="189"/>
      <c r="B99" s="189"/>
      <c r="C99" s="189"/>
      <c r="D99" s="189"/>
    </row>
    <row r="100" spans="1:12" x14ac:dyDescent="0.25">
      <c r="A100" s="154"/>
      <c r="B100" s="154"/>
      <c r="C100" s="154"/>
      <c r="D100" s="154"/>
    </row>
    <row r="101" spans="1:12" x14ac:dyDescent="0.25">
      <c r="A101" s="154"/>
      <c r="B101" s="154"/>
      <c r="C101" s="154"/>
      <c r="D101" s="154"/>
    </row>
    <row r="102" spans="1:12" x14ac:dyDescent="0.25">
      <c r="A102" s="154"/>
      <c r="B102" s="154"/>
      <c r="C102" s="154"/>
      <c r="D102" s="154"/>
    </row>
    <row r="103" spans="1:12" x14ac:dyDescent="0.25">
      <c r="A103" s="154"/>
      <c r="B103" s="154"/>
      <c r="C103" s="154"/>
      <c r="D103" s="154"/>
    </row>
    <row r="108" spans="1:12" ht="11.25" customHeight="1" x14ac:dyDescent="0.25">
      <c r="G108" s="190" t="s">
        <v>84</v>
      </c>
      <c r="H108" s="190"/>
      <c r="I108" s="190"/>
      <c r="J108" s="190"/>
      <c r="K108" s="190"/>
      <c r="L108" s="190"/>
    </row>
    <row r="109" spans="1:12" x14ac:dyDescent="0.25">
      <c r="G109" s="190"/>
      <c r="H109" s="190"/>
      <c r="I109" s="190"/>
      <c r="J109" s="190"/>
      <c r="K109" s="190"/>
      <c r="L109" s="190"/>
    </row>
    <row r="110" spans="1:12" x14ac:dyDescent="0.25">
      <c r="G110" s="190"/>
      <c r="H110" s="190"/>
      <c r="I110" s="190"/>
      <c r="J110" s="190"/>
      <c r="K110" s="190"/>
      <c r="L110" s="190"/>
    </row>
    <row r="111" spans="1:12" x14ac:dyDescent="0.25">
      <c r="G111" s="190"/>
      <c r="H111" s="190"/>
      <c r="I111" s="190"/>
      <c r="J111" s="190"/>
      <c r="K111" s="190"/>
      <c r="L111" s="190"/>
    </row>
    <row r="112" spans="1:12" x14ac:dyDescent="0.25">
      <c r="G112" s="155"/>
      <c r="H112" s="155"/>
      <c r="I112" s="155"/>
      <c r="J112" s="155"/>
      <c r="K112" s="155"/>
      <c r="L112" s="155"/>
    </row>
    <row r="113" spans="7:14" x14ac:dyDescent="0.25">
      <c r="G113" s="155"/>
      <c r="H113" s="155"/>
      <c r="I113" s="155"/>
      <c r="J113" s="155"/>
      <c r="K113" s="155"/>
      <c r="L113" s="155"/>
    </row>
    <row r="114" spans="7:14" x14ac:dyDescent="0.25">
      <c r="G114" s="155"/>
      <c r="H114" s="155"/>
      <c r="I114" s="155"/>
      <c r="J114" s="155"/>
      <c r="K114" s="155"/>
      <c r="L114" s="155"/>
    </row>
    <row r="117" spans="7:14" x14ac:dyDescent="0.25">
      <c r="K117" s="140"/>
      <c r="L117" s="140"/>
      <c r="M117" s="140"/>
      <c r="N117" s="140"/>
    </row>
    <row r="118" spans="7:14" x14ac:dyDescent="0.25">
      <c r="K118" s="140"/>
      <c r="L118" s="140"/>
      <c r="M118" s="140"/>
      <c r="N118" s="140"/>
    </row>
    <row r="119" spans="7:14" x14ac:dyDescent="0.25">
      <c r="K119" s="140"/>
      <c r="L119" s="140"/>
      <c r="M119" s="140"/>
      <c r="N119" s="140"/>
    </row>
    <row r="120" spans="7:14" x14ac:dyDescent="0.25">
      <c r="K120" s="140"/>
      <c r="L120" s="140"/>
      <c r="M120" s="140"/>
      <c r="N120" s="140"/>
    </row>
    <row r="121" spans="7:14" x14ac:dyDescent="0.25">
      <c r="K121" s="140"/>
      <c r="L121" s="140"/>
      <c r="M121" s="140"/>
      <c r="N121" s="140"/>
    </row>
    <row r="122" spans="7:14" x14ac:dyDescent="0.25">
      <c r="K122" s="140"/>
      <c r="L122" s="140"/>
      <c r="M122" s="140"/>
      <c r="N122" s="140"/>
    </row>
    <row r="123" spans="7:14" x14ac:dyDescent="0.25">
      <c r="K123" s="140"/>
      <c r="L123" s="140"/>
      <c r="M123" s="140"/>
      <c r="N123" s="140"/>
    </row>
  </sheetData>
  <mergeCells count="3">
    <mergeCell ref="A98:D99"/>
    <mergeCell ref="G108:L111"/>
    <mergeCell ref="A1:K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A3"/>
  <sheetViews>
    <sheetView workbookViewId="0">
      <selection activeCell="B35" sqref="B35"/>
    </sheetView>
  </sheetViews>
  <sheetFormatPr defaultColWidth="9.140625" defaultRowHeight="11.25" x14ac:dyDescent="0.2"/>
  <cols>
    <col min="1" max="16384" width="9.140625" style="80"/>
  </cols>
  <sheetData>
    <row r="1" spans="1:53" s="79" customFormat="1" ht="12.75" thickTop="1" thickBot="1" x14ac:dyDescent="0.3">
      <c r="A1" s="193" t="s">
        <v>83</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77"/>
      <c r="AE1" s="77"/>
      <c r="AF1" s="77"/>
      <c r="AG1" s="77"/>
      <c r="AH1" s="77"/>
      <c r="AI1" s="77"/>
      <c r="AJ1" s="77"/>
      <c r="AK1" s="77"/>
      <c r="AL1" s="77"/>
      <c r="AM1" s="77"/>
      <c r="AN1" s="77"/>
      <c r="AO1" s="77"/>
      <c r="AP1" s="77"/>
      <c r="AQ1" s="77"/>
      <c r="AR1" s="77"/>
      <c r="AS1" s="77"/>
      <c r="AT1" s="77"/>
      <c r="AU1" s="77"/>
      <c r="AV1" s="77"/>
      <c r="AW1" s="77"/>
      <c r="AX1" s="77"/>
      <c r="AY1" s="77"/>
      <c r="AZ1" s="77"/>
      <c r="BA1" s="78"/>
    </row>
    <row r="2" spans="1:53" ht="12" thickTop="1" x14ac:dyDescent="0.2"/>
    <row r="3" spans="1:53" x14ac:dyDescent="0.2">
      <c r="A3" s="81" t="s">
        <v>54</v>
      </c>
    </row>
  </sheetData>
  <mergeCells count="1">
    <mergeCell ref="A1:A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Overview</vt:lpstr>
      <vt:lpstr>1) One-way ANOVA - BRT routes</vt:lpstr>
      <vt:lpstr>2) Data from simulations</vt:lpstr>
      <vt:lpstr>3) References</vt:lpstr>
      <vt:lpstr>'2) Data from simulations'!_Ref505180142</vt:lpstr>
      <vt:lpstr>'2) Data from simulations'!_Ref508209086</vt:lpstr>
    </vt:vector>
  </TitlesOfParts>
  <Company>KTH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 Dreier</dc:creator>
  <cp:lastModifiedBy>Aeronwen</cp:lastModifiedBy>
  <dcterms:created xsi:type="dcterms:W3CDTF">2018-02-14T11:21:30Z</dcterms:created>
  <dcterms:modified xsi:type="dcterms:W3CDTF">2020-11-30T13:46:23Z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d0d8b168-c86b-4208-bebf-b76d8e0ee8bc</vt:lpwstr>
  </property>
</Properties>
</file>