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mg4\OneDrive - Loughborough University\Publications - Journal Papers\J05 Energy consumption of SWFG building envelope\J05-06 Second Revision\EC4st\"/>
    </mc:Choice>
  </mc:AlternateContent>
  <xr:revisionPtr revIDLastSave="0" documentId="13_ncr:1_{0A23CB58-DEED-48DE-9E82-DB37C518E494}" xr6:coauthVersionLast="45" xr6:coauthVersionMax="45" xr10:uidLastSave="{00000000-0000-0000-0000-000000000000}"/>
  <bookViews>
    <workbookView xWindow="1140" yWindow="870" windowWidth="25335" windowHeight="13530" xr2:uid="{00000000-000D-0000-FFFF-FFFF00000000}"/>
  </bookViews>
  <sheets>
    <sheet name="Overall (without absorption)" sheetId="3" r:id="rId1"/>
    <sheet name="Overall (absorption included)" sheetId="4" r:id="rId2"/>
  </sheets>
  <definedNames>
    <definedName name="_xlnm._FilterDatabase" localSheetId="1" hidden="1">'Overall (absorption included)'!$B$3:$B$66</definedName>
    <definedName name="_xlnm._FilterDatabase" localSheetId="0" hidden="1">'Overall (without absorption)'!$B$3:$B$66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4" i="3" l="1"/>
  <c r="V64" i="3" s="1"/>
  <c r="Q64" i="3"/>
  <c r="P64" i="3"/>
  <c r="O64" i="3"/>
  <c r="N64" i="3"/>
  <c r="Q64" i="4"/>
  <c r="P64" i="4"/>
  <c r="O64" i="4"/>
  <c r="N64" i="4"/>
  <c r="S64" i="3" l="1"/>
  <c r="T64" i="3"/>
  <c r="R64" i="4"/>
  <c r="V64" i="4" s="1"/>
  <c r="T64" i="4" l="1"/>
  <c r="S64" i="4"/>
  <c r="R55" i="4" l="1"/>
  <c r="V55" i="4" s="1"/>
  <c r="Q55" i="4"/>
  <c r="P55" i="4"/>
  <c r="O55" i="4"/>
  <c r="N55" i="4"/>
  <c r="Q55" i="3"/>
  <c r="P55" i="3"/>
  <c r="O55" i="3"/>
  <c r="R55" i="3" s="1"/>
  <c r="V55" i="3" s="1"/>
  <c r="N55" i="3"/>
  <c r="S55" i="4" l="1"/>
  <c r="T55" i="4"/>
  <c r="S55" i="3"/>
  <c r="T55" i="3"/>
  <c r="R46" i="3" l="1"/>
  <c r="V46" i="3" s="1"/>
  <c r="Q46" i="3"/>
  <c r="P46" i="3"/>
  <c r="O46" i="3"/>
  <c r="N46" i="3"/>
  <c r="N46" i="4"/>
  <c r="Q46" i="4"/>
  <c r="R46" i="4"/>
  <c r="T46" i="4" s="1"/>
  <c r="S46" i="4"/>
  <c r="P46" i="4"/>
  <c r="O46" i="4"/>
  <c r="S46" i="3" l="1"/>
  <c r="T46" i="3"/>
  <c r="V46" i="4"/>
  <c r="R37" i="4" l="1"/>
  <c r="V37" i="4" s="1"/>
  <c r="Q37" i="4"/>
  <c r="P37" i="4"/>
  <c r="O37" i="4"/>
  <c r="N37" i="4"/>
  <c r="Q37" i="3"/>
  <c r="P37" i="3"/>
  <c r="O37" i="3"/>
  <c r="N37" i="3"/>
  <c r="S37" i="4" l="1"/>
  <c r="T37" i="4"/>
  <c r="R37" i="3"/>
  <c r="V37" i="3" s="1"/>
  <c r="S37" i="3"/>
  <c r="T37" i="3"/>
  <c r="R10" i="3" l="1"/>
  <c r="V10" i="3" s="1"/>
  <c r="Q10" i="3"/>
  <c r="P10" i="3"/>
  <c r="O10" i="3"/>
  <c r="N10" i="3"/>
  <c r="J10" i="3"/>
  <c r="Q10" i="4"/>
  <c r="P10" i="4"/>
  <c r="O10" i="4"/>
  <c r="N10" i="4"/>
  <c r="J10" i="4"/>
  <c r="S10" i="3" l="1"/>
  <c r="T10" i="3"/>
  <c r="R10" i="4"/>
  <c r="V10" i="4" s="1"/>
  <c r="S10" i="4"/>
  <c r="T10" i="4"/>
  <c r="J19" i="4" l="1"/>
  <c r="Q19" i="4"/>
  <c r="P19" i="4"/>
  <c r="O19" i="4"/>
  <c r="R19" i="4" s="1"/>
  <c r="V19" i="4" s="1"/>
  <c r="N19" i="4"/>
  <c r="Q19" i="3"/>
  <c r="P19" i="3"/>
  <c r="O19" i="3"/>
  <c r="N19" i="3"/>
  <c r="J19" i="3"/>
  <c r="S19" i="4" l="1"/>
  <c r="T19" i="4"/>
  <c r="R19" i="3"/>
  <c r="V19" i="3" s="1"/>
  <c r="S19" i="3"/>
  <c r="T19" i="3"/>
  <c r="J28" i="3" l="1"/>
  <c r="Q28" i="3"/>
  <c r="P28" i="3"/>
  <c r="O28" i="3"/>
  <c r="R28" i="3" s="1"/>
  <c r="V28" i="3" s="1"/>
  <c r="N28" i="3"/>
  <c r="N28" i="4"/>
  <c r="Q28" i="4"/>
  <c r="R28" i="4" s="1"/>
  <c r="P28" i="4"/>
  <c r="O28" i="4"/>
  <c r="J28" i="4"/>
  <c r="S28" i="3" l="1"/>
  <c r="T28" i="3"/>
  <c r="T28" i="4"/>
  <c r="V28" i="4"/>
  <c r="S28" i="4"/>
  <c r="AH18" i="4"/>
  <c r="AG18" i="4"/>
  <c r="AH17" i="4"/>
  <c r="AG17" i="4"/>
  <c r="AH16" i="4"/>
  <c r="AG16" i="4"/>
  <c r="AH15" i="4"/>
  <c r="AG15" i="4"/>
  <c r="AH14" i="4"/>
  <c r="AG14" i="4"/>
  <c r="AH13" i="4"/>
  <c r="AG13" i="4"/>
  <c r="AH12" i="4"/>
  <c r="AG12" i="4"/>
  <c r="P65" i="4" l="1"/>
  <c r="R48" i="4"/>
  <c r="P30" i="4"/>
  <c r="R30" i="4" s="1"/>
  <c r="T30" i="4" s="1"/>
  <c r="P29" i="4"/>
  <c r="P21" i="4"/>
  <c r="P20" i="4"/>
  <c r="P12" i="4"/>
  <c r="P11" i="4"/>
  <c r="R66" i="4"/>
  <c r="Q66" i="4"/>
  <c r="O66" i="4"/>
  <c r="N66" i="4"/>
  <c r="R65" i="4"/>
  <c r="Q65" i="4"/>
  <c r="O65" i="4"/>
  <c r="N65" i="4"/>
  <c r="R63" i="4"/>
  <c r="Q63" i="4"/>
  <c r="P63" i="4"/>
  <c r="O63" i="4"/>
  <c r="N63" i="4"/>
  <c r="R62" i="4"/>
  <c r="Q62" i="4"/>
  <c r="P62" i="4"/>
  <c r="O62" i="4"/>
  <c r="N62" i="4"/>
  <c r="R61" i="4"/>
  <c r="Q61" i="4"/>
  <c r="P61" i="4"/>
  <c r="O61" i="4"/>
  <c r="N61" i="4"/>
  <c r="R60" i="4"/>
  <c r="Q60" i="4"/>
  <c r="P60" i="4"/>
  <c r="O60" i="4"/>
  <c r="N60" i="4"/>
  <c r="R59" i="4"/>
  <c r="Q59" i="4"/>
  <c r="P59" i="4"/>
  <c r="O59" i="4"/>
  <c r="N59" i="4"/>
  <c r="R58" i="4"/>
  <c r="Q58" i="4"/>
  <c r="P58" i="4"/>
  <c r="O58" i="4"/>
  <c r="N58" i="4"/>
  <c r="R57" i="4"/>
  <c r="Q57" i="4"/>
  <c r="O57" i="4"/>
  <c r="N57" i="4"/>
  <c r="R56" i="4"/>
  <c r="Q56" i="4"/>
  <c r="O56" i="4"/>
  <c r="N56" i="4"/>
  <c r="R54" i="4"/>
  <c r="Q54" i="4"/>
  <c r="P54" i="4"/>
  <c r="O54" i="4"/>
  <c r="N54" i="4"/>
  <c r="R53" i="4"/>
  <c r="Q53" i="4"/>
  <c r="P53" i="4"/>
  <c r="O53" i="4"/>
  <c r="N53" i="4"/>
  <c r="R52" i="4"/>
  <c r="Q52" i="4"/>
  <c r="P52" i="4"/>
  <c r="O52" i="4"/>
  <c r="N52" i="4"/>
  <c r="R51" i="4"/>
  <c r="Q51" i="4"/>
  <c r="P51" i="4"/>
  <c r="O51" i="4"/>
  <c r="N51" i="4"/>
  <c r="R50" i="4"/>
  <c r="Q50" i="4"/>
  <c r="P50" i="4"/>
  <c r="O50" i="4"/>
  <c r="N50" i="4"/>
  <c r="R49" i="4"/>
  <c r="Q49" i="4"/>
  <c r="P49" i="4"/>
  <c r="O49" i="4"/>
  <c r="N49" i="4"/>
  <c r="Q48" i="4"/>
  <c r="O48" i="4"/>
  <c r="N48" i="4"/>
  <c r="R47" i="4"/>
  <c r="Q47" i="4"/>
  <c r="O47" i="4"/>
  <c r="N47" i="4"/>
  <c r="R45" i="4"/>
  <c r="Q45" i="4"/>
  <c r="P45" i="4"/>
  <c r="O45" i="4"/>
  <c r="N45" i="4"/>
  <c r="R44" i="4"/>
  <c r="Q44" i="4"/>
  <c r="P44" i="4"/>
  <c r="O44" i="4"/>
  <c r="N44" i="4"/>
  <c r="R43" i="4"/>
  <c r="Q43" i="4"/>
  <c r="P43" i="4"/>
  <c r="O43" i="4"/>
  <c r="N43" i="4"/>
  <c r="R42" i="4"/>
  <c r="Q42" i="4"/>
  <c r="P42" i="4"/>
  <c r="O42" i="4"/>
  <c r="N42" i="4"/>
  <c r="R41" i="4"/>
  <c r="Q41" i="4"/>
  <c r="P41" i="4"/>
  <c r="O41" i="4"/>
  <c r="N41" i="4"/>
  <c r="R40" i="4"/>
  <c r="Q40" i="4"/>
  <c r="P40" i="4"/>
  <c r="O40" i="4"/>
  <c r="N40" i="4"/>
  <c r="R39" i="4"/>
  <c r="Q39" i="4"/>
  <c r="O39" i="4"/>
  <c r="N39" i="4"/>
  <c r="R38" i="4"/>
  <c r="Q38" i="4"/>
  <c r="O38" i="4"/>
  <c r="N38" i="4"/>
  <c r="R36" i="4"/>
  <c r="Q36" i="4"/>
  <c r="P36" i="4"/>
  <c r="O36" i="4"/>
  <c r="N36" i="4"/>
  <c r="R35" i="4"/>
  <c r="Q35" i="4"/>
  <c r="P35" i="4"/>
  <c r="O35" i="4"/>
  <c r="N35" i="4"/>
  <c r="R34" i="4"/>
  <c r="T34" i="4" s="1"/>
  <c r="Q34" i="4"/>
  <c r="P34" i="4"/>
  <c r="O34" i="4"/>
  <c r="N34" i="4"/>
  <c r="R33" i="4"/>
  <c r="T33" i="4" s="1"/>
  <c r="Q33" i="4"/>
  <c r="P33" i="4"/>
  <c r="O33" i="4"/>
  <c r="N33" i="4"/>
  <c r="R32" i="4"/>
  <c r="T32" i="4" s="1"/>
  <c r="Q32" i="4"/>
  <c r="P32" i="4"/>
  <c r="O32" i="4"/>
  <c r="N32" i="4"/>
  <c r="R31" i="4"/>
  <c r="Q31" i="4"/>
  <c r="P31" i="4"/>
  <c r="O31" i="4"/>
  <c r="N31" i="4"/>
  <c r="Q30" i="4"/>
  <c r="O30" i="4"/>
  <c r="N30" i="4"/>
  <c r="J30" i="4"/>
  <c r="Q29" i="4"/>
  <c r="O29" i="4"/>
  <c r="R29" i="4" s="1"/>
  <c r="S29" i="4" s="1"/>
  <c r="J29" i="4"/>
  <c r="N29" i="4" s="1"/>
  <c r="Q27" i="4"/>
  <c r="P27" i="4"/>
  <c r="O27" i="4"/>
  <c r="N27" i="4"/>
  <c r="J27" i="4"/>
  <c r="Q26" i="4"/>
  <c r="R26" i="4" s="1"/>
  <c r="P26" i="4"/>
  <c r="O26" i="4"/>
  <c r="N26" i="4"/>
  <c r="J26" i="4"/>
  <c r="Q25" i="4"/>
  <c r="P25" i="4"/>
  <c r="O25" i="4"/>
  <c r="R25" i="4" s="1"/>
  <c r="N25" i="4"/>
  <c r="J25" i="4"/>
  <c r="S24" i="4"/>
  <c r="Q24" i="4"/>
  <c r="P24" i="4"/>
  <c r="O24" i="4"/>
  <c r="R24" i="4" s="1"/>
  <c r="T24" i="4" s="1"/>
  <c r="N24" i="4"/>
  <c r="J24" i="4"/>
  <c r="Q23" i="4"/>
  <c r="P23" i="4"/>
  <c r="O23" i="4"/>
  <c r="N23" i="4"/>
  <c r="J23" i="4"/>
  <c r="Q22" i="4"/>
  <c r="R22" i="4" s="1"/>
  <c r="P22" i="4"/>
  <c r="O22" i="4"/>
  <c r="N22" i="4"/>
  <c r="J22" i="4"/>
  <c r="Q21" i="4"/>
  <c r="O21" i="4"/>
  <c r="N21" i="4"/>
  <c r="J21" i="4"/>
  <c r="Q20" i="4"/>
  <c r="O20" i="4"/>
  <c r="J20" i="4"/>
  <c r="N20" i="4" s="1"/>
  <c r="S18" i="4"/>
  <c r="Q18" i="4"/>
  <c r="P18" i="4"/>
  <c r="O18" i="4"/>
  <c r="R18" i="4" s="1"/>
  <c r="T18" i="4" s="1"/>
  <c r="N18" i="4"/>
  <c r="J18" i="4"/>
  <c r="Q17" i="4"/>
  <c r="P17" i="4"/>
  <c r="O17" i="4"/>
  <c r="R17" i="4" s="1"/>
  <c r="S17" i="4" s="1"/>
  <c r="N17" i="4"/>
  <c r="J17" i="4"/>
  <c r="Q16" i="4"/>
  <c r="P16" i="4"/>
  <c r="O16" i="4"/>
  <c r="N16" i="4"/>
  <c r="J16" i="4"/>
  <c r="S15" i="4"/>
  <c r="Q15" i="4"/>
  <c r="P15" i="4"/>
  <c r="O15" i="4"/>
  <c r="R15" i="4" s="1"/>
  <c r="T15" i="4" s="1"/>
  <c r="N15" i="4"/>
  <c r="J15" i="4"/>
  <c r="S14" i="4"/>
  <c r="Q14" i="4"/>
  <c r="P14" i="4"/>
  <c r="O14" i="4"/>
  <c r="R14" i="4" s="1"/>
  <c r="T14" i="4" s="1"/>
  <c r="N14" i="4"/>
  <c r="J14" i="4"/>
  <c r="Q13" i="4"/>
  <c r="P13" i="4"/>
  <c r="O13" i="4"/>
  <c r="R13" i="4" s="1"/>
  <c r="N13" i="4"/>
  <c r="J13" i="4"/>
  <c r="Q12" i="4"/>
  <c r="O12" i="4"/>
  <c r="N12" i="4"/>
  <c r="J12" i="4"/>
  <c r="Q11" i="4"/>
  <c r="O11" i="4"/>
  <c r="J11" i="4"/>
  <c r="N11" i="4" s="1"/>
  <c r="R9" i="4"/>
  <c r="S9" i="4" s="1"/>
  <c r="Q9" i="4"/>
  <c r="P9" i="4"/>
  <c r="O9" i="4"/>
  <c r="N9" i="4"/>
  <c r="J9" i="4"/>
  <c r="R8" i="4"/>
  <c r="T8" i="4" s="1"/>
  <c r="Q8" i="4"/>
  <c r="P8" i="4"/>
  <c r="O8" i="4"/>
  <c r="N8" i="4"/>
  <c r="J8" i="4"/>
  <c r="R7" i="4"/>
  <c r="T7" i="4" s="1"/>
  <c r="Q7" i="4"/>
  <c r="P7" i="4"/>
  <c r="O7" i="4"/>
  <c r="N7" i="4"/>
  <c r="J7" i="4"/>
  <c r="S6" i="4"/>
  <c r="Q6" i="4"/>
  <c r="P6" i="4"/>
  <c r="O6" i="4"/>
  <c r="R6" i="4" s="1"/>
  <c r="T6" i="4" s="1"/>
  <c r="N6" i="4"/>
  <c r="J6" i="4"/>
  <c r="R5" i="4"/>
  <c r="S5" i="4" s="1"/>
  <c r="Q5" i="4"/>
  <c r="P5" i="4"/>
  <c r="O5" i="4"/>
  <c r="N5" i="4"/>
  <c r="J5" i="4"/>
  <c r="R4" i="4"/>
  <c r="Q4" i="4"/>
  <c r="P4" i="4"/>
  <c r="O4" i="4"/>
  <c r="N4" i="4"/>
  <c r="J4" i="4"/>
  <c r="P11" i="3"/>
  <c r="P12" i="3"/>
  <c r="P20" i="3"/>
  <c r="P21" i="3"/>
  <c r="P29" i="3"/>
  <c r="P30" i="3"/>
  <c r="P38" i="3"/>
  <c r="P39" i="3"/>
  <c r="P47" i="3"/>
  <c r="P48" i="3"/>
  <c r="P56" i="3"/>
  <c r="P57" i="3"/>
  <c r="P65" i="3"/>
  <c r="P66" i="3"/>
  <c r="N66" i="3"/>
  <c r="N65" i="3"/>
  <c r="N57" i="3"/>
  <c r="N56" i="3"/>
  <c r="N48" i="3"/>
  <c r="N47" i="3"/>
  <c r="N39" i="3"/>
  <c r="N38" i="3"/>
  <c r="N30" i="3"/>
  <c r="N29" i="3"/>
  <c r="N21" i="3"/>
  <c r="N20" i="3"/>
  <c r="N12" i="3"/>
  <c r="N11" i="3"/>
  <c r="R20" i="4" l="1"/>
  <c r="R21" i="4"/>
  <c r="R11" i="4"/>
  <c r="S11" i="4" s="1"/>
  <c r="T21" i="4"/>
  <c r="S21" i="4"/>
  <c r="T26" i="4"/>
  <c r="S26" i="4"/>
  <c r="T25" i="4"/>
  <c r="S25" i="4"/>
  <c r="V30" i="4"/>
  <c r="Z12" i="4" s="1"/>
  <c r="AA12" i="4" s="1"/>
  <c r="V25" i="4"/>
  <c r="T22" i="4"/>
  <c r="V29" i="4"/>
  <c r="Y12" i="4" s="1"/>
  <c r="V24" i="4"/>
  <c r="S22" i="4"/>
  <c r="V26" i="4"/>
  <c r="V22" i="4"/>
  <c r="V23" i="4"/>
  <c r="V7" i="4"/>
  <c r="T4" i="4"/>
  <c r="V21" i="4"/>
  <c r="Z14" i="4" s="1"/>
  <c r="AA14" i="4" s="1"/>
  <c r="V20" i="4"/>
  <c r="Y14" i="4" s="1"/>
  <c r="V18" i="4"/>
  <c r="V17" i="4"/>
  <c r="V16" i="4"/>
  <c r="V15" i="4"/>
  <c r="V14" i="4"/>
  <c r="V13" i="4"/>
  <c r="T29" i="4"/>
  <c r="V39" i="4"/>
  <c r="Z18" i="4" s="1"/>
  <c r="V38" i="4"/>
  <c r="Y18" i="4" s="1"/>
  <c r="V36" i="4"/>
  <c r="V35" i="4"/>
  <c r="V34" i="4"/>
  <c r="V33" i="4"/>
  <c r="V32" i="4"/>
  <c r="V31" i="4"/>
  <c r="T31" i="4"/>
  <c r="T35" i="4"/>
  <c r="S35" i="4"/>
  <c r="T44" i="4"/>
  <c r="S44" i="4"/>
  <c r="V66" i="4"/>
  <c r="Z13" i="4" s="1"/>
  <c r="V65" i="4"/>
  <c r="Y13" i="4" s="1"/>
  <c r="V63" i="4"/>
  <c r="V62" i="4"/>
  <c r="V61" i="4"/>
  <c r="V60" i="4"/>
  <c r="V59" i="4"/>
  <c r="V58" i="4"/>
  <c r="T58" i="4"/>
  <c r="S58" i="4"/>
  <c r="T62" i="4"/>
  <c r="S62" i="4"/>
  <c r="S4" i="4"/>
  <c r="T5" i="4"/>
  <c r="S7" i="4"/>
  <c r="S8" i="4"/>
  <c r="S31" i="4"/>
  <c r="S33" i="4"/>
  <c r="T36" i="4"/>
  <c r="S36" i="4"/>
  <c r="T41" i="4"/>
  <c r="S41" i="4"/>
  <c r="T45" i="4"/>
  <c r="S45" i="4"/>
  <c r="T63" i="4"/>
  <c r="S63" i="4"/>
  <c r="V4" i="4"/>
  <c r="V5" i="4"/>
  <c r="V6" i="4"/>
  <c r="V8" i="4"/>
  <c r="V11" i="4"/>
  <c r="Y17" i="4" s="1"/>
  <c r="T13" i="4"/>
  <c r="T17" i="4"/>
  <c r="V48" i="4"/>
  <c r="Z15" i="4" s="1"/>
  <c r="V47" i="4"/>
  <c r="Y15" i="4" s="1"/>
  <c r="V45" i="4"/>
  <c r="V44" i="4"/>
  <c r="V43" i="4"/>
  <c r="V42" i="4"/>
  <c r="V41" i="4"/>
  <c r="V40" i="4"/>
  <c r="T40" i="4"/>
  <c r="S40" i="4"/>
  <c r="V57" i="4"/>
  <c r="Z16" i="4" s="1"/>
  <c r="V56" i="4"/>
  <c r="Y16" i="4" s="1"/>
  <c r="V54" i="4"/>
  <c r="V53" i="4"/>
  <c r="V52" i="4"/>
  <c r="V51" i="4"/>
  <c r="V50" i="4"/>
  <c r="V49" i="4"/>
  <c r="T49" i="4"/>
  <c r="S49" i="4"/>
  <c r="T53" i="4"/>
  <c r="S53" i="4"/>
  <c r="T9" i="4"/>
  <c r="T50" i="4"/>
  <c r="S50" i="4"/>
  <c r="T54" i="4"/>
  <c r="S54" i="4"/>
  <c r="T59" i="4"/>
  <c r="S59" i="4"/>
  <c r="V9" i="4"/>
  <c r="T38" i="4"/>
  <c r="S38" i="4"/>
  <c r="T42" i="4"/>
  <c r="S42" i="4"/>
  <c r="T47" i="4"/>
  <c r="S47" i="4"/>
  <c r="T51" i="4"/>
  <c r="S51" i="4"/>
  <c r="T56" i="4"/>
  <c r="S56" i="4"/>
  <c r="T60" i="4"/>
  <c r="S60" i="4"/>
  <c r="T65" i="4"/>
  <c r="S65" i="4"/>
  <c r="T11" i="4"/>
  <c r="R12" i="4"/>
  <c r="S13" i="4"/>
  <c r="R16" i="4"/>
  <c r="R23" i="4"/>
  <c r="R27" i="4"/>
  <c r="S30" i="4"/>
  <c r="S32" i="4"/>
  <c r="S34" i="4"/>
  <c r="T39" i="4"/>
  <c r="S39" i="4"/>
  <c r="T43" i="4"/>
  <c r="S43" i="4"/>
  <c r="T48" i="4"/>
  <c r="S48" i="4"/>
  <c r="T52" i="4"/>
  <c r="S52" i="4"/>
  <c r="T57" i="4"/>
  <c r="S57" i="4"/>
  <c r="T61" i="4"/>
  <c r="S61" i="4"/>
  <c r="T66" i="4"/>
  <c r="S66" i="4"/>
  <c r="Q66" i="3"/>
  <c r="O66" i="3"/>
  <c r="R66" i="3" s="1"/>
  <c r="Q65" i="3"/>
  <c r="O65" i="3"/>
  <c r="R65" i="3" s="1"/>
  <c r="Q63" i="3"/>
  <c r="P63" i="3"/>
  <c r="O63" i="3"/>
  <c r="R63" i="3" s="1"/>
  <c r="N63" i="3"/>
  <c r="Q62" i="3"/>
  <c r="P62" i="3"/>
  <c r="O62" i="3"/>
  <c r="N62" i="3"/>
  <c r="Q61" i="3"/>
  <c r="P61" i="3"/>
  <c r="O61" i="3"/>
  <c r="N61" i="3"/>
  <c r="Q60" i="3"/>
  <c r="P60" i="3"/>
  <c r="O60" i="3"/>
  <c r="N60" i="3"/>
  <c r="Q59" i="3"/>
  <c r="P59" i="3"/>
  <c r="O59" i="3"/>
  <c r="N59" i="3"/>
  <c r="Q58" i="3"/>
  <c r="P58" i="3"/>
  <c r="O58" i="3"/>
  <c r="N58" i="3"/>
  <c r="T20" i="4" l="1"/>
  <c r="S20" i="4"/>
  <c r="S27" i="4"/>
  <c r="T27" i="4"/>
  <c r="S23" i="4"/>
  <c r="T23" i="4"/>
  <c r="AA13" i="4"/>
  <c r="T12" i="4"/>
  <c r="S12" i="4"/>
  <c r="AA15" i="4"/>
  <c r="V27" i="4"/>
  <c r="T16" i="4"/>
  <c r="S16" i="4"/>
  <c r="AA16" i="4"/>
  <c r="AA18" i="4"/>
  <c r="V12" i="4"/>
  <c r="Z17" i="4" s="1"/>
  <c r="AA17" i="4" s="1"/>
  <c r="R58" i="3"/>
  <c r="R62" i="3"/>
  <c r="T62" i="3" s="1"/>
  <c r="R59" i="3"/>
  <c r="T59" i="3" s="1"/>
  <c r="R60" i="3"/>
  <c r="T60" i="3" s="1"/>
  <c r="R61" i="3"/>
  <c r="T61" i="3" s="1"/>
  <c r="S65" i="3"/>
  <c r="T65" i="3"/>
  <c r="T63" i="3"/>
  <c r="S63" i="3"/>
  <c r="T66" i="3"/>
  <c r="S66" i="3"/>
  <c r="S58" i="3"/>
  <c r="S62" i="3" l="1"/>
  <c r="T58" i="3"/>
  <c r="V66" i="3"/>
  <c r="Z13" i="3" s="1"/>
  <c r="AA13" i="3" s="1"/>
  <c r="V61" i="3"/>
  <c r="V58" i="3"/>
  <c r="V65" i="3"/>
  <c r="Y13" i="3" s="1"/>
  <c r="V60" i="3"/>
  <c r="V63" i="3"/>
  <c r="V59" i="3"/>
  <c r="V62" i="3"/>
  <c r="S61" i="3"/>
  <c r="S59" i="3"/>
  <c r="S60" i="3"/>
  <c r="Q57" i="3"/>
  <c r="O57" i="3"/>
  <c r="Q56" i="3"/>
  <c r="O56" i="3"/>
  <c r="Q54" i="3"/>
  <c r="P54" i="3"/>
  <c r="O54" i="3"/>
  <c r="N54" i="3"/>
  <c r="Q53" i="3"/>
  <c r="P53" i="3"/>
  <c r="O53" i="3"/>
  <c r="N53" i="3"/>
  <c r="Q52" i="3"/>
  <c r="P52" i="3"/>
  <c r="O52" i="3"/>
  <c r="N52" i="3"/>
  <c r="Q51" i="3"/>
  <c r="P51" i="3"/>
  <c r="O51" i="3"/>
  <c r="N51" i="3"/>
  <c r="Q50" i="3"/>
  <c r="P50" i="3"/>
  <c r="O50" i="3"/>
  <c r="N50" i="3"/>
  <c r="Q49" i="3"/>
  <c r="P49" i="3"/>
  <c r="O49" i="3"/>
  <c r="N49" i="3"/>
  <c r="N45" i="3"/>
  <c r="N44" i="3"/>
  <c r="N43" i="3"/>
  <c r="N41" i="3"/>
  <c r="N40" i="3"/>
  <c r="N42" i="3"/>
  <c r="R49" i="3" l="1"/>
  <c r="R50" i="3"/>
  <c r="T50" i="3" s="1"/>
  <c r="R51" i="3"/>
  <c r="T51" i="3" s="1"/>
  <c r="R52" i="3"/>
  <c r="T52" i="3" s="1"/>
  <c r="R53" i="3"/>
  <c r="T53" i="3" s="1"/>
  <c r="R54" i="3"/>
  <c r="T54" i="3" s="1"/>
  <c r="R56" i="3"/>
  <c r="T56" i="3" s="1"/>
  <c r="R57" i="3"/>
  <c r="T57" i="3" s="1"/>
  <c r="S49" i="3"/>
  <c r="S50" i="3"/>
  <c r="S51" i="3"/>
  <c r="S57" i="3" l="1"/>
  <c r="S56" i="3"/>
  <c r="S54" i="3"/>
  <c r="T49" i="3"/>
  <c r="V57" i="3"/>
  <c r="Z16" i="3" s="1"/>
  <c r="V52" i="3"/>
  <c r="V56" i="3"/>
  <c r="Y16" i="3" s="1"/>
  <c r="V51" i="3"/>
  <c r="V53" i="3"/>
  <c r="V54" i="3"/>
  <c r="V50" i="3"/>
  <c r="V49" i="3"/>
  <c r="S53" i="3"/>
  <c r="S52" i="3"/>
  <c r="Q48" i="3"/>
  <c r="O48" i="3"/>
  <c r="Q47" i="3"/>
  <c r="O47" i="3"/>
  <c r="Q45" i="3"/>
  <c r="P45" i="3"/>
  <c r="O45" i="3"/>
  <c r="R45" i="3" s="1"/>
  <c r="T45" i="3" s="1"/>
  <c r="Q44" i="3"/>
  <c r="P44" i="3"/>
  <c r="O44" i="3"/>
  <c r="Q43" i="3"/>
  <c r="P43" i="3"/>
  <c r="O43" i="3"/>
  <c r="Q42" i="3"/>
  <c r="P42" i="3"/>
  <c r="O42" i="3"/>
  <c r="Q41" i="3"/>
  <c r="P41" i="3"/>
  <c r="O41" i="3"/>
  <c r="Q40" i="3"/>
  <c r="P40" i="3"/>
  <c r="O40" i="3"/>
  <c r="AA16" i="3" l="1"/>
  <c r="R48" i="3"/>
  <c r="T48" i="3" s="1"/>
  <c r="R40" i="3"/>
  <c r="R44" i="3"/>
  <c r="T44" i="3" s="1"/>
  <c r="R41" i="3"/>
  <c r="T41" i="3" s="1"/>
  <c r="R43" i="3"/>
  <c r="T43" i="3" s="1"/>
  <c r="R47" i="3"/>
  <c r="T47" i="3" s="1"/>
  <c r="R42" i="3"/>
  <c r="S45" i="3"/>
  <c r="S40" i="3"/>
  <c r="S48" i="3" l="1"/>
  <c r="T40" i="3"/>
  <c r="V48" i="3"/>
  <c r="Z15" i="3" s="1"/>
  <c r="V43" i="3"/>
  <c r="V44" i="3"/>
  <c r="V47" i="3"/>
  <c r="Y15" i="3" s="1"/>
  <c r="V42" i="3"/>
  <c r="V40" i="3"/>
  <c r="V45" i="3"/>
  <c r="V41" i="3"/>
  <c r="S41" i="3"/>
  <c r="S42" i="3"/>
  <c r="T42" i="3"/>
  <c r="S47" i="3"/>
  <c r="S44" i="3"/>
  <c r="S43" i="3"/>
  <c r="O39" i="3"/>
  <c r="Q39" i="3"/>
  <c r="Q38" i="3"/>
  <c r="O38" i="3"/>
  <c r="Q36" i="3"/>
  <c r="P36" i="3"/>
  <c r="O36" i="3"/>
  <c r="N36" i="3"/>
  <c r="Q35" i="3"/>
  <c r="P35" i="3"/>
  <c r="O35" i="3"/>
  <c r="N35" i="3"/>
  <c r="Q34" i="3"/>
  <c r="P34" i="3"/>
  <c r="O34" i="3"/>
  <c r="N34" i="3"/>
  <c r="Q33" i="3"/>
  <c r="P33" i="3"/>
  <c r="O33" i="3"/>
  <c r="N33" i="3"/>
  <c r="Q32" i="3"/>
  <c r="P32" i="3"/>
  <c r="O32" i="3"/>
  <c r="N32" i="3"/>
  <c r="Q31" i="3"/>
  <c r="P31" i="3"/>
  <c r="O31" i="3"/>
  <c r="N31" i="3"/>
  <c r="AA15" i="3" l="1"/>
  <c r="R31" i="3"/>
  <c r="R34" i="3"/>
  <c r="T34" i="3" s="1"/>
  <c r="R35" i="3"/>
  <c r="T35" i="3" s="1"/>
  <c r="R32" i="3"/>
  <c r="T32" i="3" s="1"/>
  <c r="R36" i="3"/>
  <c r="T36" i="3" s="1"/>
  <c r="R33" i="3"/>
  <c r="T33" i="3" s="1"/>
  <c r="R38" i="3"/>
  <c r="R39" i="3"/>
  <c r="T39" i="3" s="1"/>
  <c r="S31" i="3"/>
  <c r="S35" i="3"/>
  <c r="T31" i="3" l="1"/>
  <c r="V39" i="3"/>
  <c r="Z18" i="3" s="1"/>
  <c r="V34" i="3"/>
  <c r="V31" i="3"/>
  <c r="V38" i="3"/>
  <c r="Y18" i="3" s="1"/>
  <c r="V33" i="3"/>
  <c r="V36" i="3"/>
  <c r="V32" i="3"/>
  <c r="V35" i="3"/>
  <c r="S36" i="3"/>
  <c r="S38" i="3"/>
  <c r="T38" i="3"/>
  <c r="S39" i="3"/>
  <c r="S32" i="3"/>
  <c r="S34" i="3"/>
  <c r="S33" i="3"/>
  <c r="Q30" i="3"/>
  <c r="O30" i="3"/>
  <c r="J30" i="3"/>
  <c r="Q29" i="3"/>
  <c r="O29" i="3"/>
  <c r="J29" i="3"/>
  <c r="Q27" i="3"/>
  <c r="P27" i="3"/>
  <c r="O27" i="3"/>
  <c r="N27" i="3"/>
  <c r="J27" i="3"/>
  <c r="Q26" i="3"/>
  <c r="P26" i="3"/>
  <c r="O26" i="3"/>
  <c r="N26" i="3"/>
  <c r="J26" i="3"/>
  <c r="Q25" i="3"/>
  <c r="P25" i="3"/>
  <c r="O25" i="3"/>
  <c r="N25" i="3"/>
  <c r="J25" i="3"/>
  <c r="Q24" i="3"/>
  <c r="P24" i="3"/>
  <c r="O24" i="3"/>
  <c r="N24" i="3"/>
  <c r="J24" i="3"/>
  <c r="Q23" i="3"/>
  <c r="P23" i="3"/>
  <c r="O23" i="3"/>
  <c r="N23" i="3"/>
  <c r="J23" i="3"/>
  <c r="Q22" i="3"/>
  <c r="P22" i="3"/>
  <c r="O22" i="3"/>
  <c r="N22" i="3"/>
  <c r="J22" i="3"/>
  <c r="O21" i="3"/>
  <c r="Q21" i="3"/>
  <c r="Q18" i="3"/>
  <c r="Q17" i="3"/>
  <c r="N17" i="3"/>
  <c r="N16" i="3"/>
  <c r="Q14" i="3"/>
  <c r="Q13" i="3"/>
  <c r="N13" i="3"/>
  <c r="N15" i="3"/>
  <c r="J21" i="3"/>
  <c r="Q20" i="3"/>
  <c r="O20" i="3"/>
  <c r="J20" i="3"/>
  <c r="P18" i="3"/>
  <c r="O18" i="3"/>
  <c r="J18" i="3"/>
  <c r="O17" i="3"/>
  <c r="J17" i="3"/>
  <c r="Q16" i="3"/>
  <c r="P16" i="3"/>
  <c r="O16" i="3"/>
  <c r="J16" i="3"/>
  <c r="Q15" i="3"/>
  <c r="P15" i="3"/>
  <c r="O15" i="3"/>
  <c r="J15" i="3"/>
  <c r="P14" i="3"/>
  <c r="O14" i="3"/>
  <c r="J14" i="3"/>
  <c r="O13" i="3"/>
  <c r="J13" i="3"/>
  <c r="AA18" i="3" l="1"/>
  <c r="R23" i="3"/>
  <c r="R27" i="3"/>
  <c r="S27" i="3" s="1"/>
  <c r="R24" i="3"/>
  <c r="T24" i="3" s="1"/>
  <c r="R29" i="3"/>
  <c r="T29" i="3" s="1"/>
  <c r="R30" i="3"/>
  <c r="T30" i="3" s="1"/>
  <c r="R25" i="3"/>
  <c r="T25" i="3" s="1"/>
  <c r="R22" i="3"/>
  <c r="S22" i="3" s="1"/>
  <c r="R26" i="3"/>
  <c r="S26" i="3" s="1"/>
  <c r="T26" i="3"/>
  <c r="T23" i="3"/>
  <c r="S23" i="3"/>
  <c r="T27" i="3"/>
  <c r="R21" i="3"/>
  <c r="R15" i="3"/>
  <c r="T15" i="3" s="1"/>
  <c r="R16" i="3"/>
  <c r="R20" i="3"/>
  <c r="T20" i="3" s="1"/>
  <c r="R14" i="3"/>
  <c r="T14" i="3" s="1"/>
  <c r="R18" i="3"/>
  <c r="T18" i="3" s="1"/>
  <c r="P13" i="3"/>
  <c r="R13" i="3" s="1"/>
  <c r="P17" i="3"/>
  <c r="R17" i="3" s="1"/>
  <c r="T17" i="3" s="1"/>
  <c r="N18" i="3"/>
  <c r="N14" i="3"/>
  <c r="T21" i="3" l="1"/>
  <c r="V21" i="3"/>
  <c r="Z14" i="3" s="1"/>
  <c r="T13" i="3"/>
  <c r="V16" i="3"/>
  <c r="V17" i="3"/>
  <c r="V20" i="3"/>
  <c r="Y14" i="3" s="1"/>
  <c r="V15" i="3"/>
  <c r="V18" i="3"/>
  <c r="V14" i="3"/>
  <c r="V13" i="3"/>
  <c r="T22" i="3"/>
  <c r="V30" i="3"/>
  <c r="Z12" i="3" s="1"/>
  <c r="AA12" i="3" s="1"/>
  <c r="V25" i="3"/>
  <c r="V29" i="3"/>
  <c r="Y12" i="3" s="1"/>
  <c r="V24" i="3"/>
  <c r="V22" i="3"/>
  <c r="V27" i="3"/>
  <c r="V23" i="3"/>
  <c r="V26" i="3"/>
  <c r="S24" i="3"/>
  <c r="S29" i="3"/>
  <c r="S21" i="3"/>
  <c r="S25" i="3"/>
  <c r="S18" i="3"/>
  <c r="S15" i="3"/>
  <c r="S16" i="3"/>
  <c r="T16" i="3"/>
  <c r="S30" i="3"/>
  <c r="S17" i="3"/>
  <c r="S20" i="3"/>
  <c r="S14" i="3"/>
  <c r="S13" i="3"/>
  <c r="AA14" i="3" l="1"/>
  <c r="Q8" i="3"/>
  <c r="P8" i="3"/>
  <c r="O8" i="3"/>
  <c r="R8" i="3" s="1"/>
  <c r="S8" i="3" s="1"/>
  <c r="Q7" i="3"/>
  <c r="P7" i="3"/>
  <c r="O7" i="3"/>
  <c r="Q6" i="3"/>
  <c r="P6" i="3"/>
  <c r="O6" i="3"/>
  <c r="N8" i="3"/>
  <c r="N7" i="3"/>
  <c r="N6" i="3"/>
  <c r="J8" i="3"/>
  <c r="J7" i="3"/>
  <c r="T8" i="3" l="1"/>
  <c r="R6" i="3"/>
  <c r="R7" i="3"/>
  <c r="J6" i="3"/>
  <c r="N4" i="3"/>
  <c r="O4" i="3"/>
  <c r="N5" i="3"/>
  <c r="O5" i="3"/>
  <c r="S7" i="3" l="1"/>
  <c r="T7" i="3"/>
  <c r="S6" i="3"/>
  <c r="T6" i="3"/>
  <c r="J12" i="3" l="1"/>
  <c r="Q12" i="3"/>
  <c r="J11" i="3"/>
  <c r="Q11" i="3"/>
  <c r="J9" i="3"/>
  <c r="Q9" i="3"/>
  <c r="P9" i="3"/>
  <c r="J5" i="3"/>
  <c r="Q5" i="3"/>
  <c r="P5" i="3"/>
  <c r="J4" i="3"/>
  <c r="Q4" i="3"/>
  <c r="P4" i="3"/>
  <c r="R4" i="3" l="1"/>
  <c r="O12" i="3"/>
  <c r="R12" i="3" s="1"/>
  <c r="N9" i="3"/>
  <c r="O9" i="3"/>
  <c r="R9" i="3" s="1"/>
  <c r="O11" i="3"/>
  <c r="R11" i="3" s="1"/>
  <c r="R5" i="3"/>
  <c r="T4" i="3" l="1"/>
  <c r="V12" i="3"/>
  <c r="Z17" i="3" s="1"/>
  <c r="V7" i="3"/>
  <c r="V8" i="3"/>
  <c r="V11" i="3"/>
  <c r="Y17" i="3" s="1"/>
  <c r="V6" i="3"/>
  <c r="V4" i="3"/>
  <c r="V9" i="3"/>
  <c r="V5" i="3"/>
  <c r="S11" i="3"/>
  <c r="T11" i="3"/>
  <c r="S5" i="3"/>
  <c r="T5" i="3"/>
  <c r="S9" i="3"/>
  <c r="T9" i="3"/>
  <c r="S12" i="3"/>
  <c r="T12" i="3"/>
  <c r="S4" i="3"/>
  <c r="AA17" i="3" l="1"/>
</calcChain>
</file>

<file path=xl/sharedStrings.xml><?xml version="1.0" encoding="utf-8"?>
<sst xmlns="http://schemas.openxmlformats.org/spreadsheetml/2006/main" count="367" uniqueCount="67">
  <si>
    <t>Singapore</t>
  </si>
  <si>
    <t>New York</t>
  </si>
  <si>
    <t>Shanghai</t>
  </si>
  <si>
    <t>Beijing</t>
  </si>
  <si>
    <t>Base case: always clear</t>
  </si>
  <si>
    <t>Base case: controled shading</t>
  </si>
  <si>
    <t>Q_elc (Wh)</t>
  </si>
  <si>
    <t>Q_heat (Wh)</t>
  </si>
  <si>
    <t>Q_cool (Wh)</t>
  </si>
  <si>
    <t>Q_useful (Wh)</t>
  </si>
  <si>
    <t>Torrance, CA</t>
  </si>
  <si>
    <t>WFG</t>
  </si>
  <si>
    <t xml:space="preserve">QSBSH_Wh                 </t>
  </si>
  <si>
    <t>QSOLTR (Wh)</t>
  </si>
  <si>
    <t>Q_useful [kWh/m².a]</t>
  </si>
  <si>
    <t>Q_Elec [kWh/m².a]</t>
  </si>
  <si>
    <t>Q_Heat [kWh/m².a]</t>
  </si>
  <si>
    <t>Q_Cool [kWh/m².a]</t>
  </si>
  <si>
    <t>EndEnergy</t>
  </si>
  <si>
    <t>ELC_fP</t>
  </si>
  <si>
    <t xml:space="preserve"> #Electricity Mix Eu Cooling, lighting, pump, fan, ... </t>
  </si>
  <si>
    <t>PrimaryEnergy</t>
  </si>
  <si>
    <t>Heatpump SPF=4.2</t>
  </si>
  <si>
    <t>Chiller SPF=4</t>
  </si>
  <si>
    <t>ELC_co</t>
  </si>
  <si>
    <t>#Electricity in DE</t>
  </si>
  <si>
    <t xml:space="preserve"> [kWh/m².a]</t>
  </si>
  <si>
    <t>[KgCO2e/m².a]</t>
  </si>
  <si>
    <t>[kWh/m².a]</t>
  </si>
  <si>
    <t>Total Annual Energy Intensity</t>
  </si>
  <si>
    <t>Co2 Emission</t>
  </si>
  <si>
    <t>Electricity cost</t>
  </si>
  <si>
    <t>[US$/kWh]</t>
  </si>
  <si>
    <t>Elec. cost factor</t>
  </si>
  <si>
    <t>[US$/m².a]</t>
  </si>
  <si>
    <t>B_2G</t>
  </si>
  <si>
    <t>B_2G+PS</t>
  </si>
  <si>
    <t>B_2G+AS</t>
  </si>
  <si>
    <t>B_SHGC0.2</t>
  </si>
  <si>
    <t>B_3G</t>
  </si>
  <si>
    <t>B_EC</t>
  </si>
  <si>
    <t>Base case: permanent shading</t>
  </si>
  <si>
    <t>Base case: low SHGC</t>
  </si>
  <si>
    <t>Base case: Triple glass</t>
  </si>
  <si>
    <t>WF_0%</t>
  </si>
  <si>
    <t>SWFG</t>
  </si>
  <si>
    <t>Base case: Electrochromic</t>
  </si>
  <si>
    <t>Smart Water-filled Glass</t>
  </si>
  <si>
    <t>Water-filled Glass</t>
  </si>
  <si>
    <t>Dubai, UAE</t>
  </si>
  <si>
    <t>Singapore, SIN</t>
  </si>
  <si>
    <t>Abu Dhabi, UAE</t>
  </si>
  <si>
    <t>New York, NY</t>
  </si>
  <si>
    <t>Shanghai, CN</t>
  </si>
  <si>
    <t>Beijing, CN</t>
  </si>
  <si>
    <t>City</t>
  </si>
  <si>
    <t>Glass</t>
  </si>
  <si>
    <t>Case Name</t>
  </si>
  <si>
    <t>COP:</t>
  </si>
  <si>
    <t>Savings compared to Base case (B_2G)</t>
  </si>
  <si>
    <t>Dubai</t>
  </si>
  <si>
    <t>Abu Dhabi</t>
  </si>
  <si>
    <t>Torrance</t>
  </si>
  <si>
    <t>Energy savings without absorption (reference)</t>
  </si>
  <si>
    <t>Difference</t>
  </si>
  <si>
    <t>Base case: Electrochromic, 4 states</t>
  </si>
  <si>
    <t>B_EC4st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</si>
</sst>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theme="9" tint="-0.499984740745262"/>
      <name val="Times New Roman"/>
      <family val="1"/>
    </font>
    <font>
      <sz val="10"/>
      <color theme="7" tint="-0.249977111117893"/>
      <name val="Times New Roman"/>
      <family val="1"/>
    </font>
    <font>
      <sz val="10"/>
      <color rgb="FFFF0000"/>
      <name val="Times New Roman"/>
      <family val="1"/>
    </font>
    <font>
      <sz val="10"/>
      <color theme="8" tint="-0.249977111117893"/>
      <name val="Times New Roman"/>
      <family val="1"/>
    </font>
    <font>
      <sz val="10"/>
      <color rgb="FF7030A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64" fontId="18" fillId="0" borderId="10" xfId="0" applyNumberFormat="1" applyFont="1" applyBorder="1"/>
    <xf numFmtId="164" fontId="19" fillId="0" borderId="10" xfId="0" applyNumberFormat="1" applyFont="1" applyBorder="1"/>
    <xf numFmtId="164" fontId="20" fillId="0" borderId="10" xfId="0" applyNumberFormat="1" applyFont="1" applyBorder="1"/>
    <xf numFmtId="164" fontId="21" fillId="0" borderId="10" xfId="0" applyNumberFormat="1" applyFont="1" applyBorder="1"/>
    <xf numFmtId="164" fontId="22" fillId="0" borderId="10" xfId="0" applyNumberFormat="1" applyFont="1" applyBorder="1"/>
    <xf numFmtId="164" fontId="23" fillId="0" borderId="10" xfId="0" applyNumberFormat="1" applyFont="1" applyBorder="1"/>
    <xf numFmtId="1" fontId="19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/>
    <xf numFmtId="0" fontId="18" fillId="34" borderId="10" xfId="0" applyFont="1" applyFill="1" applyBorder="1"/>
    <xf numFmtId="0" fontId="18" fillId="0" borderId="0" xfId="0" applyFont="1"/>
    <xf numFmtId="164" fontId="18" fillId="0" borderId="0" xfId="0" applyNumberFormat="1" applyFont="1"/>
    <xf numFmtId="164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64" fontId="19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1" fontId="18" fillId="0" borderId="11" xfId="0" applyNumberFormat="1" applyFont="1" applyBorder="1" applyAlignment="1">
      <alignment wrapText="1"/>
    </xf>
    <xf numFmtId="11" fontId="19" fillId="0" borderId="11" xfId="0" applyNumberFormat="1" applyFont="1" applyBorder="1" applyAlignment="1">
      <alignment wrapText="1"/>
    </xf>
    <xf numFmtId="11" fontId="20" fillId="0" borderId="11" xfId="0" applyNumberFormat="1" applyFont="1" applyBorder="1" applyAlignment="1">
      <alignment wrapText="1"/>
    </xf>
    <xf numFmtId="11" fontId="21" fillId="0" borderId="11" xfId="0" applyNumberFormat="1" applyFont="1" applyBorder="1" applyAlignment="1">
      <alignment wrapText="1"/>
    </xf>
    <xf numFmtId="11" fontId="22" fillId="0" borderId="11" xfId="0" applyNumberFormat="1" applyFont="1" applyBorder="1" applyAlignment="1">
      <alignment wrapText="1"/>
    </xf>
    <xf numFmtId="11" fontId="23" fillId="0" borderId="11" xfId="0" applyNumberFormat="1" applyFont="1" applyBorder="1" applyAlignment="1">
      <alignment wrapText="1"/>
    </xf>
    <xf numFmtId="11" fontId="19" fillId="0" borderId="11" xfId="0" applyNumberFormat="1" applyFont="1" applyBorder="1" applyAlignment="1">
      <alignment horizontal="center" vertical="center" wrapText="1"/>
    </xf>
    <xf numFmtId="11" fontId="20" fillId="0" borderId="11" xfId="0" applyNumberFormat="1" applyFont="1" applyBorder="1" applyAlignment="1">
      <alignment horizontal="center" vertical="center" wrapText="1"/>
    </xf>
    <xf numFmtId="11" fontId="21" fillId="0" borderId="11" xfId="0" applyNumberFormat="1" applyFont="1" applyBorder="1" applyAlignment="1">
      <alignment horizontal="center" vertical="center" wrapText="1"/>
    </xf>
    <xf numFmtId="11" fontId="22" fillId="0" borderId="11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/>
    <xf numFmtId="164" fontId="19" fillId="0" borderId="16" xfId="0" applyNumberFormat="1" applyFont="1" applyBorder="1"/>
    <xf numFmtId="164" fontId="20" fillId="0" borderId="16" xfId="0" applyNumberFormat="1" applyFont="1" applyBorder="1"/>
    <xf numFmtId="164" fontId="21" fillId="0" borderId="16" xfId="0" applyNumberFormat="1" applyFont="1" applyBorder="1"/>
    <xf numFmtId="164" fontId="22" fillId="0" borderId="16" xfId="0" applyNumberFormat="1" applyFont="1" applyBorder="1"/>
    <xf numFmtId="164" fontId="23" fillId="0" borderId="16" xfId="0" applyNumberFormat="1" applyFont="1" applyBorder="1"/>
    <xf numFmtId="1" fontId="19" fillId="0" borderId="16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4" borderId="19" xfId="0" applyNumberFormat="1" applyFont="1" applyFill="1" applyBorder="1" applyAlignment="1">
      <alignment horizontal="center" vertical="center"/>
    </xf>
    <xf numFmtId="0" fontId="18" fillId="35" borderId="21" xfId="0" applyFont="1" applyFill="1" applyBorder="1"/>
    <xf numFmtId="164" fontId="18" fillId="0" borderId="21" xfId="0" applyNumberFormat="1" applyFont="1" applyBorder="1"/>
    <xf numFmtId="164" fontId="19" fillId="0" borderId="21" xfId="0" applyNumberFormat="1" applyFont="1" applyBorder="1"/>
    <xf numFmtId="164" fontId="20" fillId="0" borderId="21" xfId="0" applyNumberFormat="1" applyFont="1" applyBorder="1"/>
    <xf numFmtId="164" fontId="21" fillId="0" borderId="21" xfId="0" applyNumberFormat="1" applyFont="1" applyBorder="1"/>
    <xf numFmtId="164" fontId="22" fillId="0" borderId="21" xfId="0" applyNumberFormat="1" applyFont="1" applyBorder="1"/>
    <xf numFmtId="164" fontId="23" fillId="0" borderId="21" xfId="0" applyNumberFormat="1" applyFont="1" applyBorder="1"/>
    <xf numFmtId="1" fontId="19" fillId="0" borderId="21" xfId="0" applyNumberFormat="1" applyFont="1" applyBorder="1" applyAlignment="1">
      <alignment horizontal="center" vertical="center"/>
    </xf>
    <xf numFmtId="164" fontId="24" fillId="35" borderId="22" xfId="0" applyNumberFormat="1" applyFont="1" applyFill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18" fillId="0" borderId="11" xfId="0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/>
    </xf>
    <xf numFmtId="0" fontId="18" fillId="33" borderId="16" xfId="0" applyFont="1" applyFill="1" applyBorder="1"/>
    <xf numFmtId="164" fontId="24" fillId="33" borderId="17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164" fontId="22" fillId="0" borderId="21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10" fontId="24" fillId="0" borderId="17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10" fontId="24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/>
              <a:t>Overall Annual Energy Cost / Co2</a:t>
            </a:r>
            <a:r>
              <a:rPr lang="en-US" sz="1600" baseline="0"/>
              <a:t> Emission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'Overall (without absorption)'!$T$2:$T$3</c:f>
              <c:strCache>
                <c:ptCount val="2"/>
                <c:pt idx="0">
                  <c:v>Electricity cost</c:v>
                </c:pt>
                <c:pt idx="1">
                  <c:v>[US$/m².a]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'Overall (without absorption)'!$A$4:$B$66</c:f>
              <c:multiLvlStrCache>
                <c:ptCount val="63"/>
                <c:lvl>
                  <c:pt idx="0">
                    <c:v>B_2G</c:v>
                  </c:pt>
                  <c:pt idx="1">
                    <c:v>B_2G+PS</c:v>
                  </c:pt>
                  <c:pt idx="2">
                    <c:v>B_2G+AS</c:v>
                  </c:pt>
                  <c:pt idx="3">
                    <c:v>B_SHGC0.2</c:v>
                  </c:pt>
                  <c:pt idx="4">
                    <c:v>B_3G</c:v>
                  </c:pt>
                  <c:pt idx="5">
                    <c:v>B_EC</c:v>
                  </c:pt>
                  <c:pt idx="6">
                    <c:v>B_EC4st</c:v>
                  </c:pt>
                  <c:pt idx="7">
                    <c:v>WF_0%</c:v>
                  </c:pt>
                  <c:pt idx="8">
                    <c:v>SWFG</c:v>
                  </c:pt>
                  <c:pt idx="9">
                    <c:v>B_2G</c:v>
                  </c:pt>
                  <c:pt idx="10">
                    <c:v>B_2G+PS</c:v>
                  </c:pt>
                  <c:pt idx="11">
                    <c:v>B_2G+AS</c:v>
                  </c:pt>
                  <c:pt idx="12">
                    <c:v>B_SHGC0.2</c:v>
                  </c:pt>
                  <c:pt idx="13">
                    <c:v>B_3G</c:v>
                  </c:pt>
                  <c:pt idx="14">
                    <c:v>B_EC</c:v>
                  </c:pt>
                  <c:pt idx="15">
                    <c:v>B_EC4st</c:v>
                  </c:pt>
                  <c:pt idx="16">
                    <c:v>WF_0%</c:v>
                  </c:pt>
                  <c:pt idx="17">
                    <c:v>SWFG</c:v>
                  </c:pt>
                  <c:pt idx="18">
                    <c:v>B_2G</c:v>
                  </c:pt>
                  <c:pt idx="19">
                    <c:v>B_2G+PS</c:v>
                  </c:pt>
                  <c:pt idx="20">
                    <c:v>B_2G+AS</c:v>
                  </c:pt>
                  <c:pt idx="21">
                    <c:v>B_SHGC0.2</c:v>
                  </c:pt>
                  <c:pt idx="22">
                    <c:v>B_3G</c:v>
                  </c:pt>
                  <c:pt idx="23">
                    <c:v>B_EC</c:v>
                  </c:pt>
                  <c:pt idx="24">
                    <c:v>B_EC4st</c:v>
                  </c:pt>
                  <c:pt idx="25">
                    <c:v>WF_0%</c:v>
                  </c:pt>
                  <c:pt idx="26">
                    <c:v>SWFG</c:v>
                  </c:pt>
                  <c:pt idx="27">
                    <c:v>B_2G</c:v>
                  </c:pt>
                  <c:pt idx="28">
                    <c:v>B_2G+PS</c:v>
                  </c:pt>
                  <c:pt idx="29">
                    <c:v>B_2G+AS</c:v>
                  </c:pt>
                  <c:pt idx="30">
                    <c:v>B_SHGC0.2</c:v>
                  </c:pt>
                  <c:pt idx="31">
                    <c:v>B_3G</c:v>
                  </c:pt>
                  <c:pt idx="32">
                    <c:v>B_EC</c:v>
                  </c:pt>
                  <c:pt idx="33">
                    <c:v>B_EC4st</c:v>
                  </c:pt>
                  <c:pt idx="34">
                    <c:v>WF_0%</c:v>
                  </c:pt>
                  <c:pt idx="35">
                    <c:v>SWFG</c:v>
                  </c:pt>
                  <c:pt idx="36">
                    <c:v>B_2G</c:v>
                  </c:pt>
                  <c:pt idx="37">
                    <c:v>B_2G+PS</c:v>
                  </c:pt>
                  <c:pt idx="38">
                    <c:v>B_2G+AS</c:v>
                  </c:pt>
                  <c:pt idx="39">
                    <c:v>B_SHGC0.2</c:v>
                  </c:pt>
                  <c:pt idx="40">
                    <c:v>B_3G</c:v>
                  </c:pt>
                  <c:pt idx="41">
                    <c:v>B_EC</c:v>
                  </c:pt>
                  <c:pt idx="42">
                    <c:v>B_EC4st</c:v>
                  </c:pt>
                  <c:pt idx="43">
                    <c:v>WF_0%</c:v>
                  </c:pt>
                  <c:pt idx="44">
                    <c:v>SWFG</c:v>
                  </c:pt>
                  <c:pt idx="45">
                    <c:v>B_2G</c:v>
                  </c:pt>
                  <c:pt idx="46">
                    <c:v>B_2G+PS</c:v>
                  </c:pt>
                  <c:pt idx="47">
                    <c:v>B_2G+AS</c:v>
                  </c:pt>
                  <c:pt idx="48">
                    <c:v>B_SHGC0.2</c:v>
                  </c:pt>
                  <c:pt idx="49">
                    <c:v>B_3G</c:v>
                  </c:pt>
                  <c:pt idx="50">
                    <c:v>B_EC</c:v>
                  </c:pt>
                  <c:pt idx="51">
                    <c:v>B_EC4st</c:v>
                  </c:pt>
                  <c:pt idx="52">
                    <c:v>WF_0%</c:v>
                  </c:pt>
                  <c:pt idx="53">
                    <c:v>SWFG</c:v>
                  </c:pt>
                  <c:pt idx="54">
                    <c:v>B_2G</c:v>
                  </c:pt>
                  <c:pt idx="55">
                    <c:v>B_2G+PS</c:v>
                  </c:pt>
                  <c:pt idx="56">
                    <c:v>B_2G+AS</c:v>
                  </c:pt>
                  <c:pt idx="57">
                    <c:v>B_SHGC0.2</c:v>
                  </c:pt>
                  <c:pt idx="58">
                    <c:v>B_3G</c:v>
                  </c:pt>
                  <c:pt idx="59">
                    <c:v>B_EC</c:v>
                  </c:pt>
                  <c:pt idx="60">
                    <c:v>B_EC4st</c:v>
                  </c:pt>
                  <c:pt idx="61">
                    <c:v>WF_0%</c:v>
                  </c:pt>
                  <c:pt idx="62">
                    <c:v>SWFG</c:v>
                  </c:pt>
                </c:lvl>
                <c:lvl>
                  <c:pt idx="0">
                    <c:v>Singapore, SIN</c:v>
                  </c:pt>
                  <c:pt idx="9">
                    <c:v>Dubai, UAE</c:v>
                  </c:pt>
                  <c:pt idx="18">
                    <c:v>Abu Dhabi, UAE</c:v>
                  </c:pt>
                  <c:pt idx="27">
                    <c:v>Torrance, CA</c:v>
                  </c:pt>
                  <c:pt idx="36">
                    <c:v>New York, NY</c:v>
                  </c:pt>
                  <c:pt idx="45">
                    <c:v>Shanghai, CN</c:v>
                  </c:pt>
                  <c:pt idx="54">
                    <c:v>Beijing, CN</c:v>
                  </c:pt>
                </c:lvl>
              </c:multiLvlStrCache>
            </c:multiLvlStrRef>
          </c:cat>
          <c:val>
            <c:numRef>
              <c:f>'Overall (without absorption)'!$T$4:$T$66</c:f>
              <c:numCache>
                <c:formatCode>0.0</c:formatCode>
                <c:ptCount val="63"/>
                <c:pt idx="0">
                  <c:v>27.045126378662331</c:v>
                </c:pt>
                <c:pt idx="1">
                  <c:v>18.824407386868415</c:v>
                </c:pt>
                <c:pt idx="2">
                  <c:v>25.497827005944984</c:v>
                </c:pt>
                <c:pt idx="3">
                  <c:v>16.926406529882996</c:v>
                </c:pt>
                <c:pt idx="4">
                  <c:v>21.600547997506698</c:v>
                </c:pt>
                <c:pt idx="5">
                  <c:v>18.154608435594962</c:v>
                </c:pt>
                <c:pt idx="6">
                  <c:v>19.214549999999999</c:v>
                </c:pt>
                <c:pt idx="7">
                  <c:v>14.158242124773054</c:v>
                </c:pt>
                <c:pt idx="8">
                  <c:v>14.22400162756434</c:v>
                </c:pt>
                <c:pt idx="9">
                  <c:v>21.955360694933596</c:v>
                </c:pt>
                <c:pt idx="10">
                  <c:v>11.074835647322928</c:v>
                </c:pt>
                <c:pt idx="11">
                  <c:v>14.090123023002651</c:v>
                </c:pt>
                <c:pt idx="12">
                  <c:v>12.047042461324448</c:v>
                </c:pt>
                <c:pt idx="13">
                  <c:v>17.454608301643766</c:v>
                </c:pt>
                <c:pt idx="14">
                  <c:v>11.672468396073363</c:v>
                </c:pt>
                <c:pt idx="15">
                  <c:v>13.182074999999999</c:v>
                </c:pt>
                <c:pt idx="16">
                  <c:v>10.722276759556479</c:v>
                </c:pt>
                <c:pt idx="17">
                  <c:v>9.6624845632378573</c:v>
                </c:pt>
                <c:pt idx="18">
                  <c:v>21.221970428571431</c:v>
                </c:pt>
                <c:pt idx="19">
                  <c:v>10.317432122448979</c:v>
                </c:pt>
                <c:pt idx="20">
                  <c:v>13.290190408163266</c:v>
                </c:pt>
                <c:pt idx="21">
                  <c:v>12.059336510204082</c:v>
                </c:pt>
                <c:pt idx="22">
                  <c:v>16.619471766122448</c:v>
                </c:pt>
                <c:pt idx="23">
                  <c:v>11.672167836734692</c:v>
                </c:pt>
                <c:pt idx="24">
                  <c:v>12.36285</c:v>
                </c:pt>
                <c:pt idx="25">
                  <c:v>10.106470285714286</c:v>
                </c:pt>
                <c:pt idx="26">
                  <c:v>8.9851992354405024</c:v>
                </c:pt>
                <c:pt idx="27">
                  <c:v>24.606537748299324</c:v>
                </c:pt>
                <c:pt idx="28">
                  <c:v>4.7780144306905443</c:v>
                </c:pt>
                <c:pt idx="29">
                  <c:v>17.056216487582653</c:v>
                </c:pt>
                <c:pt idx="30">
                  <c:v>5.7063960186166769</c:v>
                </c:pt>
                <c:pt idx="31">
                  <c:v>16.849248999960121</c:v>
                </c:pt>
                <c:pt idx="32">
                  <c:v>7.0065444004343771</c:v>
                </c:pt>
                <c:pt idx="33">
                  <c:v>9.5089601190476198</c:v>
                </c:pt>
                <c:pt idx="34">
                  <c:v>7.485012187881396</c:v>
                </c:pt>
                <c:pt idx="35">
                  <c:v>6.630184420306211</c:v>
                </c:pt>
                <c:pt idx="36">
                  <c:v>25.673007588717674</c:v>
                </c:pt>
                <c:pt idx="37">
                  <c:v>11.431960432551396</c:v>
                </c:pt>
                <c:pt idx="38">
                  <c:v>30.416903828377254</c:v>
                </c:pt>
                <c:pt idx="39">
                  <c:v>14.842222205295739</c:v>
                </c:pt>
                <c:pt idx="40">
                  <c:v>18.821430457610688</c:v>
                </c:pt>
                <c:pt idx="41">
                  <c:v>15.692752098037918</c:v>
                </c:pt>
                <c:pt idx="42">
                  <c:v>15.581824999999997</c:v>
                </c:pt>
                <c:pt idx="43">
                  <c:v>8.9020423425409216</c:v>
                </c:pt>
                <c:pt idx="44">
                  <c:v>9.4551975644296693</c:v>
                </c:pt>
                <c:pt idx="45">
                  <c:v>8.8843786011474286</c:v>
                </c:pt>
                <c:pt idx="46">
                  <c:v>4.9362208439820812</c:v>
                </c:pt>
                <c:pt idx="47">
                  <c:v>10.917161980209416</c:v>
                </c:pt>
                <c:pt idx="48">
                  <c:v>5.8004708787679746</c:v>
                </c:pt>
                <c:pt idx="49">
                  <c:v>7.2839425241598645</c:v>
                </c:pt>
                <c:pt idx="50">
                  <c:v>5.7403811659228818</c:v>
                </c:pt>
                <c:pt idx="51">
                  <c:v>5.6501700000000001</c:v>
                </c:pt>
                <c:pt idx="52">
                  <c:v>4.0128050072746415</c:v>
                </c:pt>
                <c:pt idx="53">
                  <c:v>4.1703898672767243</c:v>
                </c:pt>
                <c:pt idx="54">
                  <c:v>10.990887280396638</c:v>
                </c:pt>
                <c:pt idx="55">
                  <c:v>5.3569276087515627</c:v>
                </c:pt>
                <c:pt idx="56">
                  <c:v>12.639398541620533</c:v>
                </c:pt>
                <c:pt idx="57">
                  <c:v>6.6554473356010693</c:v>
                </c:pt>
                <c:pt idx="58">
                  <c:v>8.2303409523279516</c:v>
                </c:pt>
                <c:pt idx="59">
                  <c:v>6.8131131671409806</c:v>
                </c:pt>
                <c:pt idx="60">
                  <c:v>6.5769700000000011</c:v>
                </c:pt>
                <c:pt idx="61">
                  <c:v>4.1013457777060696</c:v>
                </c:pt>
                <c:pt idx="62">
                  <c:v>4.2901380542337515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D-42A0-BCE2-801244AA6BAA}"/>
            </c:ext>
          </c:extLst>
        </c:ser>
        <c:ser>
          <c:idx val="2"/>
          <c:order val="1"/>
          <c:tx>
            <c:strRef>
              <c:f>'Overall (without absorption)'!$S$2:$S$3</c:f>
              <c:strCache>
                <c:ptCount val="2"/>
                <c:pt idx="0">
                  <c:v>Co2 Emission</c:v>
                </c:pt>
                <c:pt idx="1">
                  <c:v>[KgCO2e/m².a]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'Overall (without absorption)'!$A$4:$B$66</c:f>
              <c:multiLvlStrCache>
                <c:ptCount val="63"/>
                <c:lvl>
                  <c:pt idx="0">
                    <c:v>B_2G</c:v>
                  </c:pt>
                  <c:pt idx="1">
                    <c:v>B_2G+PS</c:v>
                  </c:pt>
                  <c:pt idx="2">
                    <c:v>B_2G+AS</c:v>
                  </c:pt>
                  <c:pt idx="3">
                    <c:v>B_SHGC0.2</c:v>
                  </c:pt>
                  <c:pt idx="4">
                    <c:v>B_3G</c:v>
                  </c:pt>
                  <c:pt idx="5">
                    <c:v>B_EC</c:v>
                  </c:pt>
                  <c:pt idx="6">
                    <c:v>B_EC4st</c:v>
                  </c:pt>
                  <c:pt idx="7">
                    <c:v>WF_0%</c:v>
                  </c:pt>
                  <c:pt idx="8">
                    <c:v>SWFG</c:v>
                  </c:pt>
                  <c:pt idx="9">
                    <c:v>B_2G</c:v>
                  </c:pt>
                  <c:pt idx="10">
                    <c:v>B_2G+PS</c:v>
                  </c:pt>
                  <c:pt idx="11">
                    <c:v>B_2G+AS</c:v>
                  </c:pt>
                  <c:pt idx="12">
                    <c:v>B_SHGC0.2</c:v>
                  </c:pt>
                  <c:pt idx="13">
                    <c:v>B_3G</c:v>
                  </c:pt>
                  <c:pt idx="14">
                    <c:v>B_EC</c:v>
                  </c:pt>
                  <c:pt idx="15">
                    <c:v>B_EC4st</c:v>
                  </c:pt>
                  <c:pt idx="16">
                    <c:v>WF_0%</c:v>
                  </c:pt>
                  <c:pt idx="17">
                    <c:v>SWFG</c:v>
                  </c:pt>
                  <c:pt idx="18">
                    <c:v>B_2G</c:v>
                  </c:pt>
                  <c:pt idx="19">
                    <c:v>B_2G+PS</c:v>
                  </c:pt>
                  <c:pt idx="20">
                    <c:v>B_2G+AS</c:v>
                  </c:pt>
                  <c:pt idx="21">
                    <c:v>B_SHGC0.2</c:v>
                  </c:pt>
                  <c:pt idx="22">
                    <c:v>B_3G</c:v>
                  </c:pt>
                  <c:pt idx="23">
                    <c:v>B_EC</c:v>
                  </c:pt>
                  <c:pt idx="24">
                    <c:v>B_EC4st</c:v>
                  </c:pt>
                  <c:pt idx="25">
                    <c:v>WF_0%</c:v>
                  </c:pt>
                  <c:pt idx="26">
                    <c:v>SWFG</c:v>
                  </c:pt>
                  <c:pt idx="27">
                    <c:v>B_2G</c:v>
                  </c:pt>
                  <c:pt idx="28">
                    <c:v>B_2G+PS</c:v>
                  </c:pt>
                  <c:pt idx="29">
                    <c:v>B_2G+AS</c:v>
                  </c:pt>
                  <c:pt idx="30">
                    <c:v>B_SHGC0.2</c:v>
                  </c:pt>
                  <c:pt idx="31">
                    <c:v>B_3G</c:v>
                  </c:pt>
                  <c:pt idx="32">
                    <c:v>B_EC</c:v>
                  </c:pt>
                  <c:pt idx="33">
                    <c:v>B_EC4st</c:v>
                  </c:pt>
                  <c:pt idx="34">
                    <c:v>WF_0%</c:v>
                  </c:pt>
                  <c:pt idx="35">
                    <c:v>SWFG</c:v>
                  </c:pt>
                  <c:pt idx="36">
                    <c:v>B_2G</c:v>
                  </c:pt>
                  <c:pt idx="37">
                    <c:v>B_2G+PS</c:v>
                  </c:pt>
                  <c:pt idx="38">
                    <c:v>B_2G+AS</c:v>
                  </c:pt>
                  <c:pt idx="39">
                    <c:v>B_SHGC0.2</c:v>
                  </c:pt>
                  <c:pt idx="40">
                    <c:v>B_3G</c:v>
                  </c:pt>
                  <c:pt idx="41">
                    <c:v>B_EC</c:v>
                  </c:pt>
                  <c:pt idx="42">
                    <c:v>B_EC4st</c:v>
                  </c:pt>
                  <c:pt idx="43">
                    <c:v>WF_0%</c:v>
                  </c:pt>
                  <c:pt idx="44">
                    <c:v>SWFG</c:v>
                  </c:pt>
                  <c:pt idx="45">
                    <c:v>B_2G</c:v>
                  </c:pt>
                  <c:pt idx="46">
                    <c:v>B_2G+PS</c:v>
                  </c:pt>
                  <c:pt idx="47">
                    <c:v>B_2G+AS</c:v>
                  </c:pt>
                  <c:pt idx="48">
                    <c:v>B_SHGC0.2</c:v>
                  </c:pt>
                  <c:pt idx="49">
                    <c:v>B_3G</c:v>
                  </c:pt>
                  <c:pt idx="50">
                    <c:v>B_EC</c:v>
                  </c:pt>
                  <c:pt idx="51">
                    <c:v>B_EC4st</c:v>
                  </c:pt>
                  <c:pt idx="52">
                    <c:v>WF_0%</c:v>
                  </c:pt>
                  <c:pt idx="53">
                    <c:v>SWFG</c:v>
                  </c:pt>
                  <c:pt idx="54">
                    <c:v>B_2G</c:v>
                  </c:pt>
                  <c:pt idx="55">
                    <c:v>B_2G+PS</c:v>
                  </c:pt>
                  <c:pt idx="56">
                    <c:v>B_2G+AS</c:v>
                  </c:pt>
                  <c:pt idx="57">
                    <c:v>B_SHGC0.2</c:v>
                  </c:pt>
                  <c:pt idx="58">
                    <c:v>B_3G</c:v>
                  </c:pt>
                  <c:pt idx="59">
                    <c:v>B_EC</c:v>
                  </c:pt>
                  <c:pt idx="60">
                    <c:v>B_EC4st</c:v>
                  </c:pt>
                  <c:pt idx="61">
                    <c:v>WF_0%</c:v>
                  </c:pt>
                  <c:pt idx="62">
                    <c:v>SWFG</c:v>
                  </c:pt>
                </c:lvl>
                <c:lvl>
                  <c:pt idx="0">
                    <c:v>Singapore, SIN</c:v>
                  </c:pt>
                  <c:pt idx="9">
                    <c:v>Dubai, UAE</c:v>
                  </c:pt>
                  <c:pt idx="18">
                    <c:v>Abu Dhabi, UAE</c:v>
                  </c:pt>
                  <c:pt idx="27">
                    <c:v>Torrance, CA</c:v>
                  </c:pt>
                  <c:pt idx="36">
                    <c:v>New York, NY</c:v>
                  </c:pt>
                  <c:pt idx="45">
                    <c:v>Shanghai, CN</c:v>
                  </c:pt>
                  <c:pt idx="54">
                    <c:v>Beijing, CN</c:v>
                  </c:pt>
                </c:lvl>
              </c:multiLvlStrCache>
            </c:multiLvlStrRef>
          </c:cat>
          <c:val>
            <c:numRef>
              <c:f>'Overall (without absorption)'!$S$4:$S$66</c:f>
              <c:numCache>
                <c:formatCode>0.0</c:formatCode>
                <c:ptCount val="63"/>
                <c:pt idx="0">
                  <c:v>70.467579286625735</c:v>
                </c:pt>
                <c:pt idx="1">
                  <c:v>49.048039246896039</c:v>
                </c:pt>
                <c:pt idx="2">
                  <c:v>66.436004809934431</c:v>
                </c:pt>
                <c:pt idx="3">
                  <c:v>44.102692569528472</c:v>
                </c:pt>
                <c:pt idx="4">
                  <c:v>56.281427837948002</c:v>
                </c:pt>
                <c:pt idx="5">
                  <c:v>47.302840868300208</c:v>
                </c:pt>
                <c:pt idx="6">
                  <c:v>50.064577499999999</c:v>
                </c:pt>
                <c:pt idx="7">
                  <c:v>36.890086425103121</c:v>
                </c:pt>
                <c:pt idx="8">
                  <c:v>37.061426462931529</c:v>
                </c:pt>
                <c:pt idx="9">
                  <c:v>114.41182406582062</c:v>
                </c:pt>
                <c:pt idx="10">
                  <c:v>57.712199095493922</c:v>
                </c:pt>
                <c:pt idx="11">
                  <c:v>73.425196642091592</c:v>
                </c:pt>
                <c:pt idx="12">
                  <c:v>62.778476826235178</c:v>
                </c:pt>
                <c:pt idx="13">
                  <c:v>90.957903260788072</c:v>
                </c:pt>
                <c:pt idx="14">
                  <c:v>60.826529752871188</c:v>
                </c:pt>
                <c:pt idx="15">
                  <c:v>68.693257500000001</c:v>
                </c:pt>
                <c:pt idx="16">
                  <c:v>55.874975558133201</c:v>
                </c:pt>
                <c:pt idx="17">
                  <c:v>50.352280668428385</c:v>
                </c:pt>
                <c:pt idx="18">
                  <c:v>110.59004590000001</c:v>
                </c:pt>
                <c:pt idx="19">
                  <c:v>53.765285171428566</c:v>
                </c:pt>
                <c:pt idx="20">
                  <c:v>69.256658904761906</c:v>
                </c:pt>
                <c:pt idx="21">
                  <c:v>62.842542480952382</c:v>
                </c:pt>
                <c:pt idx="22">
                  <c:v>86.605913981238089</c:v>
                </c:pt>
                <c:pt idx="23">
                  <c:v>60.824963504761897</c:v>
                </c:pt>
                <c:pt idx="24">
                  <c:v>64.424184999999994</c:v>
                </c:pt>
                <c:pt idx="25">
                  <c:v>52.665939599999994</c:v>
                </c:pt>
                <c:pt idx="26">
                  <c:v>46.822871571351058</c:v>
                </c:pt>
                <c:pt idx="27">
                  <c:v>69.104588047619046</c:v>
                </c:pt>
                <c:pt idx="28">
                  <c:v>13.418495616729729</c:v>
                </c:pt>
                <c:pt idx="29">
                  <c:v>47.900392411235103</c:v>
                </c:pt>
                <c:pt idx="30">
                  <c:v>16.025746902582164</c:v>
                </c:pt>
                <c:pt idx="31">
                  <c:v>47.319148389109557</c:v>
                </c:pt>
                <c:pt idx="32">
                  <c:v>19.677061819183969</c:v>
                </c:pt>
                <c:pt idx="33">
                  <c:v>26.704804166666666</c:v>
                </c:pt>
                <c:pt idx="34">
                  <c:v>21.020782731235776</c:v>
                </c:pt>
                <c:pt idx="35">
                  <c:v>18.620098761219236</c:v>
                </c:pt>
                <c:pt idx="36">
                  <c:v>57.336383614802806</c:v>
                </c:pt>
                <c:pt idx="37">
                  <c:v>25.531378299364782</c:v>
                </c:pt>
                <c:pt idx="38">
                  <c:v>67.931085216709207</c:v>
                </c:pt>
                <c:pt idx="39">
                  <c:v>33.147629591827148</c:v>
                </c:pt>
                <c:pt idx="40">
                  <c:v>42.034528021997204</c:v>
                </c:pt>
                <c:pt idx="41">
                  <c:v>35.047146352284685</c:v>
                </c:pt>
                <c:pt idx="42">
                  <c:v>34.799409166666656</c:v>
                </c:pt>
                <c:pt idx="43">
                  <c:v>19.881227898341393</c:v>
                </c:pt>
                <c:pt idx="44">
                  <c:v>21.11660789389293</c:v>
                </c:pt>
                <c:pt idx="45">
                  <c:v>49.604447189739808</c:v>
                </c:pt>
                <c:pt idx="46">
                  <c:v>27.560566378899953</c:v>
                </c:pt>
                <c:pt idx="47">
                  <c:v>60.954154389502563</c:v>
                </c:pt>
                <c:pt idx="48">
                  <c:v>32.385962406454524</c:v>
                </c:pt>
                <c:pt idx="49">
                  <c:v>40.668679093225904</c:v>
                </c:pt>
                <c:pt idx="50">
                  <c:v>32.050461509736088</c:v>
                </c:pt>
                <c:pt idx="51">
                  <c:v>31.546782499999996</c:v>
                </c:pt>
                <c:pt idx="52">
                  <c:v>22.404827957283416</c:v>
                </c:pt>
                <c:pt idx="53">
                  <c:v>23.284676758961709</c:v>
                </c:pt>
                <c:pt idx="54">
                  <c:v>61.365787315547884</c:v>
                </c:pt>
                <c:pt idx="55">
                  <c:v>29.909512482196224</c:v>
                </c:pt>
                <c:pt idx="56">
                  <c:v>70.569975190714629</c:v>
                </c:pt>
                <c:pt idx="57">
                  <c:v>37.159580957105966</c:v>
                </c:pt>
                <c:pt idx="58">
                  <c:v>45.952736983831059</c:v>
                </c:pt>
                <c:pt idx="59">
                  <c:v>38.039881849870468</c:v>
                </c:pt>
                <c:pt idx="60">
                  <c:v>36.721415833333332</c:v>
                </c:pt>
                <c:pt idx="61">
                  <c:v>22.89918059219222</c:v>
                </c:pt>
                <c:pt idx="62">
                  <c:v>23.953270802805111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D-42A0-BCE2-801244AA6B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349199"/>
        <c:axId val="123349615"/>
      </c:barChart>
      <c:catAx>
        <c:axId val="12334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349615"/>
        <c:crosses val="autoZero"/>
        <c:auto val="1"/>
        <c:lblAlgn val="ctr"/>
        <c:lblOffset val="100"/>
        <c:noMultiLvlLbl val="0"/>
      </c:catAx>
      <c:valAx>
        <c:axId val="12334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34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/>
              <a:t>Overall Annual Energy Cost / Co2</a:t>
            </a:r>
            <a:r>
              <a:rPr lang="en-US" sz="1600" baseline="0"/>
              <a:t> Emission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'Overall (absorption included)'!$T$2:$T$3</c:f>
              <c:strCache>
                <c:ptCount val="2"/>
                <c:pt idx="0">
                  <c:v>Electricity cost</c:v>
                </c:pt>
                <c:pt idx="1">
                  <c:v>[US$/m².a]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'Overall (absorption included)'!$A$4:$B$66</c:f>
              <c:multiLvlStrCache>
                <c:ptCount val="63"/>
                <c:lvl>
                  <c:pt idx="0">
                    <c:v>B_2G</c:v>
                  </c:pt>
                  <c:pt idx="1">
                    <c:v>B_2G+PS</c:v>
                  </c:pt>
                  <c:pt idx="2">
                    <c:v>B_2G+AS</c:v>
                  </c:pt>
                  <c:pt idx="3">
                    <c:v>B_SHGC0.2</c:v>
                  </c:pt>
                  <c:pt idx="4">
                    <c:v>B_3G</c:v>
                  </c:pt>
                  <c:pt idx="5">
                    <c:v>B_EC</c:v>
                  </c:pt>
                  <c:pt idx="6">
                    <c:v>B_EC4st</c:v>
                  </c:pt>
                  <c:pt idx="7">
                    <c:v>WF_0%</c:v>
                  </c:pt>
                  <c:pt idx="8">
                    <c:v>SWFG</c:v>
                  </c:pt>
                  <c:pt idx="9">
                    <c:v>B_2G</c:v>
                  </c:pt>
                  <c:pt idx="10">
                    <c:v>B_2G+PS</c:v>
                  </c:pt>
                  <c:pt idx="11">
                    <c:v>B_2G+AS</c:v>
                  </c:pt>
                  <c:pt idx="12">
                    <c:v>B_SHGC0.2</c:v>
                  </c:pt>
                  <c:pt idx="13">
                    <c:v>B_3G</c:v>
                  </c:pt>
                  <c:pt idx="14">
                    <c:v>B_EC</c:v>
                  </c:pt>
                  <c:pt idx="15">
                    <c:v>B_EC4st</c:v>
                  </c:pt>
                  <c:pt idx="16">
                    <c:v>WF_0%</c:v>
                  </c:pt>
                  <c:pt idx="17">
                    <c:v>SWFG</c:v>
                  </c:pt>
                  <c:pt idx="18">
                    <c:v>B_2G</c:v>
                  </c:pt>
                  <c:pt idx="19">
                    <c:v>B_2G+PS</c:v>
                  </c:pt>
                  <c:pt idx="20">
                    <c:v>B_2G+AS</c:v>
                  </c:pt>
                  <c:pt idx="21">
                    <c:v>B_SHGC0.2</c:v>
                  </c:pt>
                  <c:pt idx="22">
                    <c:v>B_3G</c:v>
                  </c:pt>
                  <c:pt idx="23">
                    <c:v>B_EC</c:v>
                  </c:pt>
                  <c:pt idx="24">
                    <c:v>B_EC4st</c:v>
                  </c:pt>
                  <c:pt idx="25">
                    <c:v>WF_0%</c:v>
                  </c:pt>
                  <c:pt idx="26">
                    <c:v>SWFG</c:v>
                  </c:pt>
                  <c:pt idx="27">
                    <c:v>B_2G</c:v>
                  </c:pt>
                  <c:pt idx="28">
                    <c:v>B_2G+PS</c:v>
                  </c:pt>
                  <c:pt idx="29">
                    <c:v>B_2G+AS</c:v>
                  </c:pt>
                  <c:pt idx="30">
                    <c:v>B_SHGC0.2</c:v>
                  </c:pt>
                  <c:pt idx="31">
                    <c:v>B_3G</c:v>
                  </c:pt>
                  <c:pt idx="32">
                    <c:v>B_EC</c:v>
                  </c:pt>
                  <c:pt idx="33">
                    <c:v>B_EC4st</c:v>
                  </c:pt>
                  <c:pt idx="34">
                    <c:v>WF_0%</c:v>
                  </c:pt>
                  <c:pt idx="35">
                    <c:v>SWFG</c:v>
                  </c:pt>
                  <c:pt idx="36">
                    <c:v>B_2G</c:v>
                  </c:pt>
                  <c:pt idx="37">
                    <c:v>B_2G+PS</c:v>
                  </c:pt>
                  <c:pt idx="38">
                    <c:v>B_2G+AS</c:v>
                  </c:pt>
                  <c:pt idx="39">
                    <c:v>B_SHGC0.2</c:v>
                  </c:pt>
                  <c:pt idx="40">
                    <c:v>B_3G</c:v>
                  </c:pt>
                  <c:pt idx="41">
                    <c:v>B_EC</c:v>
                  </c:pt>
                  <c:pt idx="42">
                    <c:v>B_EC4st</c:v>
                  </c:pt>
                  <c:pt idx="43">
                    <c:v>WF_0%</c:v>
                  </c:pt>
                  <c:pt idx="44">
                    <c:v>SWFG</c:v>
                  </c:pt>
                  <c:pt idx="45">
                    <c:v>B_2G</c:v>
                  </c:pt>
                  <c:pt idx="46">
                    <c:v>B_2G+PS</c:v>
                  </c:pt>
                  <c:pt idx="47">
                    <c:v>B_2G+AS</c:v>
                  </c:pt>
                  <c:pt idx="48">
                    <c:v>B_SHGC0.2</c:v>
                  </c:pt>
                  <c:pt idx="49">
                    <c:v>B_3G</c:v>
                  </c:pt>
                  <c:pt idx="50">
                    <c:v>B_EC</c:v>
                  </c:pt>
                  <c:pt idx="51">
                    <c:v>B_EC4st</c:v>
                  </c:pt>
                  <c:pt idx="52">
                    <c:v>WF_0%</c:v>
                  </c:pt>
                  <c:pt idx="53">
                    <c:v>SWFG</c:v>
                  </c:pt>
                  <c:pt idx="54">
                    <c:v>B_2G</c:v>
                  </c:pt>
                  <c:pt idx="55">
                    <c:v>B_2G+PS</c:v>
                  </c:pt>
                  <c:pt idx="56">
                    <c:v>B_2G+AS</c:v>
                  </c:pt>
                  <c:pt idx="57">
                    <c:v>B_SHGC0.2</c:v>
                  </c:pt>
                  <c:pt idx="58">
                    <c:v>B_3G</c:v>
                  </c:pt>
                  <c:pt idx="59">
                    <c:v>B_EC</c:v>
                  </c:pt>
                  <c:pt idx="60">
                    <c:v>B_EC4st</c:v>
                  </c:pt>
                  <c:pt idx="61">
                    <c:v>WF_0%</c:v>
                  </c:pt>
                  <c:pt idx="62">
                    <c:v>SWFG</c:v>
                  </c:pt>
                </c:lvl>
                <c:lvl>
                  <c:pt idx="0">
                    <c:v>Singapore, SIN</c:v>
                  </c:pt>
                  <c:pt idx="9">
                    <c:v>Dubai, UAE</c:v>
                  </c:pt>
                  <c:pt idx="18">
                    <c:v>Abu Dhabi, UAE</c:v>
                  </c:pt>
                  <c:pt idx="27">
                    <c:v>Torrance, CA</c:v>
                  </c:pt>
                  <c:pt idx="36">
                    <c:v>New York, NY</c:v>
                  </c:pt>
                  <c:pt idx="45">
                    <c:v>Shanghai, CN</c:v>
                  </c:pt>
                  <c:pt idx="54">
                    <c:v>Beijing, CN</c:v>
                  </c:pt>
                </c:lvl>
              </c:multiLvlStrCache>
            </c:multiLvlStrRef>
          </c:cat>
          <c:val>
            <c:numRef>
              <c:f>'Overall (absorption included)'!$T$4:$T$66</c:f>
              <c:numCache>
                <c:formatCode>0.0</c:formatCode>
                <c:ptCount val="63"/>
                <c:pt idx="0">
                  <c:v>27.045126378662331</c:v>
                </c:pt>
                <c:pt idx="1">
                  <c:v>18.824407386868415</c:v>
                </c:pt>
                <c:pt idx="2">
                  <c:v>25.497827005944984</c:v>
                </c:pt>
                <c:pt idx="3">
                  <c:v>16.926406529882996</c:v>
                </c:pt>
                <c:pt idx="4">
                  <c:v>21.600547997506698</c:v>
                </c:pt>
                <c:pt idx="5">
                  <c:v>18.154608435594962</c:v>
                </c:pt>
                <c:pt idx="6">
                  <c:v>19.214549999999999</c:v>
                </c:pt>
                <c:pt idx="7">
                  <c:v>14.158242124773054</c:v>
                </c:pt>
                <c:pt idx="8">
                  <c:v>14.22400162756434</c:v>
                </c:pt>
                <c:pt idx="9">
                  <c:v>21.955360694933596</c:v>
                </c:pt>
                <c:pt idx="10">
                  <c:v>11.074835647322928</c:v>
                </c:pt>
                <c:pt idx="11">
                  <c:v>14.090123023002651</c:v>
                </c:pt>
                <c:pt idx="12">
                  <c:v>12.047042461324448</c:v>
                </c:pt>
                <c:pt idx="13">
                  <c:v>17.454608301643766</c:v>
                </c:pt>
                <c:pt idx="14">
                  <c:v>11.672468396073363</c:v>
                </c:pt>
                <c:pt idx="15">
                  <c:v>13.182074999999999</c:v>
                </c:pt>
                <c:pt idx="16">
                  <c:v>10.722276759556479</c:v>
                </c:pt>
                <c:pt idx="17">
                  <c:v>9.6624845632378573</c:v>
                </c:pt>
                <c:pt idx="18">
                  <c:v>21.221970428571431</c:v>
                </c:pt>
                <c:pt idx="19">
                  <c:v>10.317432122448979</c:v>
                </c:pt>
                <c:pt idx="20">
                  <c:v>13.290190408163266</c:v>
                </c:pt>
                <c:pt idx="21">
                  <c:v>12.059336510204082</c:v>
                </c:pt>
                <c:pt idx="22">
                  <c:v>16.619471766122448</c:v>
                </c:pt>
                <c:pt idx="23">
                  <c:v>11.672167836734692</c:v>
                </c:pt>
                <c:pt idx="24">
                  <c:v>12.36285</c:v>
                </c:pt>
                <c:pt idx="25">
                  <c:v>10.106470285714286</c:v>
                </c:pt>
                <c:pt idx="26">
                  <c:v>8.9851992354405024</c:v>
                </c:pt>
                <c:pt idx="27">
                  <c:v>24.606537748299324</c:v>
                </c:pt>
                <c:pt idx="28">
                  <c:v>4.7780144306905443</c:v>
                </c:pt>
                <c:pt idx="29">
                  <c:v>17.056216487582653</c:v>
                </c:pt>
                <c:pt idx="30">
                  <c:v>5.7063960186166769</c:v>
                </c:pt>
                <c:pt idx="31">
                  <c:v>16.849248999960121</c:v>
                </c:pt>
                <c:pt idx="32">
                  <c:v>7.0065444004343771</c:v>
                </c:pt>
                <c:pt idx="33">
                  <c:v>9.5089601190476198</c:v>
                </c:pt>
                <c:pt idx="34">
                  <c:v>6.9459638271722817</c:v>
                </c:pt>
                <c:pt idx="35">
                  <c:v>6.0072570771843905</c:v>
                </c:pt>
                <c:pt idx="36">
                  <c:v>25.673007588717674</c:v>
                </c:pt>
                <c:pt idx="37">
                  <c:v>11.431960432551396</c:v>
                </c:pt>
                <c:pt idx="38">
                  <c:v>30.416903828377254</c:v>
                </c:pt>
                <c:pt idx="39">
                  <c:v>14.842222205295739</c:v>
                </c:pt>
                <c:pt idx="40">
                  <c:v>18.821430457610688</c:v>
                </c:pt>
                <c:pt idx="41">
                  <c:v>15.692752098037918</c:v>
                </c:pt>
                <c:pt idx="42">
                  <c:v>15.581824999999997</c:v>
                </c:pt>
                <c:pt idx="43">
                  <c:v>5.7096189589640272</c:v>
                </c:pt>
                <c:pt idx="44">
                  <c:v>5.645167947017411</c:v>
                </c:pt>
                <c:pt idx="45">
                  <c:v>8.8843786011474286</c:v>
                </c:pt>
                <c:pt idx="46">
                  <c:v>4.9362208439820812</c:v>
                </c:pt>
                <c:pt idx="47">
                  <c:v>10.917161980209416</c:v>
                </c:pt>
                <c:pt idx="48">
                  <c:v>5.8004708787679746</c:v>
                </c:pt>
                <c:pt idx="49">
                  <c:v>7.2839425241598645</c:v>
                </c:pt>
                <c:pt idx="50">
                  <c:v>5.7403811659228818</c:v>
                </c:pt>
                <c:pt idx="51">
                  <c:v>5.6501700000000001</c:v>
                </c:pt>
                <c:pt idx="52">
                  <c:v>3.2790393274399814</c:v>
                </c:pt>
                <c:pt idx="53">
                  <c:v>3.370855194470213</c:v>
                </c:pt>
                <c:pt idx="54">
                  <c:v>10.990887280396638</c:v>
                </c:pt>
                <c:pt idx="55">
                  <c:v>5.3569276087515627</c:v>
                </c:pt>
                <c:pt idx="56">
                  <c:v>12.639398541620533</c:v>
                </c:pt>
                <c:pt idx="57">
                  <c:v>6.6554473356010693</c:v>
                </c:pt>
                <c:pt idx="58">
                  <c:v>8.2303409523279516</c:v>
                </c:pt>
                <c:pt idx="59">
                  <c:v>6.8131131671409806</c:v>
                </c:pt>
                <c:pt idx="60">
                  <c:v>6.5769700000000011</c:v>
                </c:pt>
                <c:pt idx="61">
                  <c:v>2.7954719588580867</c:v>
                </c:pt>
                <c:pt idx="62">
                  <c:v>2.4227942355560286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F-4DA6-907E-7A0E5E0EF77D}"/>
            </c:ext>
          </c:extLst>
        </c:ser>
        <c:ser>
          <c:idx val="2"/>
          <c:order val="1"/>
          <c:tx>
            <c:strRef>
              <c:f>'Overall (absorption included)'!$S$2:$S$3</c:f>
              <c:strCache>
                <c:ptCount val="2"/>
                <c:pt idx="0">
                  <c:v>Co2 Emission</c:v>
                </c:pt>
                <c:pt idx="1">
                  <c:v>[KgCO2e/m².a]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'Overall (absorption included)'!$A$4:$B$66</c:f>
              <c:multiLvlStrCache>
                <c:ptCount val="63"/>
                <c:lvl>
                  <c:pt idx="0">
                    <c:v>B_2G</c:v>
                  </c:pt>
                  <c:pt idx="1">
                    <c:v>B_2G+PS</c:v>
                  </c:pt>
                  <c:pt idx="2">
                    <c:v>B_2G+AS</c:v>
                  </c:pt>
                  <c:pt idx="3">
                    <c:v>B_SHGC0.2</c:v>
                  </c:pt>
                  <c:pt idx="4">
                    <c:v>B_3G</c:v>
                  </c:pt>
                  <c:pt idx="5">
                    <c:v>B_EC</c:v>
                  </c:pt>
                  <c:pt idx="6">
                    <c:v>B_EC4st</c:v>
                  </c:pt>
                  <c:pt idx="7">
                    <c:v>WF_0%</c:v>
                  </c:pt>
                  <c:pt idx="8">
                    <c:v>SWFG</c:v>
                  </c:pt>
                  <c:pt idx="9">
                    <c:v>B_2G</c:v>
                  </c:pt>
                  <c:pt idx="10">
                    <c:v>B_2G+PS</c:v>
                  </c:pt>
                  <c:pt idx="11">
                    <c:v>B_2G+AS</c:v>
                  </c:pt>
                  <c:pt idx="12">
                    <c:v>B_SHGC0.2</c:v>
                  </c:pt>
                  <c:pt idx="13">
                    <c:v>B_3G</c:v>
                  </c:pt>
                  <c:pt idx="14">
                    <c:v>B_EC</c:v>
                  </c:pt>
                  <c:pt idx="15">
                    <c:v>B_EC4st</c:v>
                  </c:pt>
                  <c:pt idx="16">
                    <c:v>WF_0%</c:v>
                  </c:pt>
                  <c:pt idx="17">
                    <c:v>SWFG</c:v>
                  </c:pt>
                  <c:pt idx="18">
                    <c:v>B_2G</c:v>
                  </c:pt>
                  <c:pt idx="19">
                    <c:v>B_2G+PS</c:v>
                  </c:pt>
                  <c:pt idx="20">
                    <c:v>B_2G+AS</c:v>
                  </c:pt>
                  <c:pt idx="21">
                    <c:v>B_SHGC0.2</c:v>
                  </c:pt>
                  <c:pt idx="22">
                    <c:v>B_3G</c:v>
                  </c:pt>
                  <c:pt idx="23">
                    <c:v>B_EC</c:v>
                  </c:pt>
                  <c:pt idx="24">
                    <c:v>B_EC4st</c:v>
                  </c:pt>
                  <c:pt idx="25">
                    <c:v>WF_0%</c:v>
                  </c:pt>
                  <c:pt idx="26">
                    <c:v>SWFG</c:v>
                  </c:pt>
                  <c:pt idx="27">
                    <c:v>B_2G</c:v>
                  </c:pt>
                  <c:pt idx="28">
                    <c:v>B_2G+PS</c:v>
                  </c:pt>
                  <c:pt idx="29">
                    <c:v>B_2G+AS</c:v>
                  </c:pt>
                  <c:pt idx="30">
                    <c:v>B_SHGC0.2</c:v>
                  </c:pt>
                  <c:pt idx="31">
                    <c:v>B_3G</c:v>
                  </c:pt>
                  <c:pt idx="32">
                    <c:v>B_EC</c:v>
                  </c:pt>
                  <c:pt idx="33">
                    <c:v>B_EC4st</c:v>
                  </c:pt>
                  <c:pt idx="34">
                    <c:v>WF_0%</c:v>
                  </c:pt>
                  <c:pt idx="35">
                    <c:v>SWFG</c:v>
                  </c:pt>
                  <c:pt idx="36">
                    <c:v>B_2G</c:v>
                  </c:pt>
                  <c:pt idx="37">
                    <c:v>B_2G+PS</c:v>
                  </c:pt>
                  <c:pt idx="38">
                    <c:v>B_2G+AS</c:v>
                  </c:pt>
                  <c:pt idx="39">
                    <c:v>B_SHGC0.2</c:v>
                  </c:pt>
                  <c:pt idx="40">
                    <c:v>B_3G</c:v>
                  </c:pt>
                  <c:pt idx="41">
                    <c:v>B_EC</c:v>
                  </c:pt>
                  <c:pt idx="42">
                    <c:v>B_EC4st</c:v>
                  </c:pt>
                  <c:pt idx="43">
                    <c:v>WF_0%</c:v>
                  </c:pt>
                  <c:pt idx="44">
                    <c:v>SWFG</c:v>
                  </c:pt>
                  <c:pt idx="45">
                    <c:v>B_2G</c:v>
                  </c:pt>
                  <c:pt idx="46">
                    <c:v>B_2G+PS</c:v>
                  </c:pt>
                  <c:pt idx="47">
                    <c:v>B_2G+AS</c:v>
                  </c:pt>
                  <c:pt idx="48">
                    <c:v>B_SHGC0.2</c:v>
                  </c:pt>
                  <c:pt idx="49">
                    <c:v>B_3G</c:v>
                  </c:pt>
                  <c:pt idx="50">
                    <c:v>B_EC</c:v>
                  </c:pt>
                  <c:pt idx="51">
                    <c:v>B_EC4st</c:v>
                  </c:pt>
                  <c:pt idx="52">
                    <c:v>WF_0%</c:v>
                  </c:pt>
                  <c:pt idx="53">
                    <c:v>SWFG</c:v>
                  </c:pt>
                  <c:pt idx="54">
                    <c:v>B_2G</c:v>
                  </c:pt>
                  <c:pt idx="55">
                    <c:v>B_2G+PS</c:v>
                  </c:pt>
                  <c:pt idx="56">
                    <c:v>B_2G+AS</c:v>
                  </c:pt>
                  <c:pt idx="57">
                    <c:v>B_SHGC0.2</c:v>
                  </c:pt>
                  <c:pt idx="58">
                    <c:v>B_3G</c:v>
                  </c:pt>
                  <c:pt idx="59">
                    <c:v>B_EC</c:v>
                  </c:pt>
                  <c:pt idx="60">
                    <c:v>B_EC4st</c:v>
                  </c:pt>
                  <c:pt idx="61">
                    <c:v>WF_0%</c:v>
                  </c:pt>
                  <c:pt idx="62">
                    <c:v>SWFG</c:v>
                  </c:pt>
                </c:lvl>
                <c:lvl>
                  <c:pt idx="0">
                    <c:v>Singapore, SIN</c:v>
                  </c:pt>
                  <c:pt idx="9">
                    <c:v>Dubai, UAE</c:v>
                  </c:pt>
                  <c:pt idx="18">
                    <c:v>Abu Dhabi, UAE</c:v>
                  </c:pt>
                  <c:pt idx="27">
                    <c:v>Torrance, CA</c:v>
                  </c:pt>
                  <c:pt idx="36">
                    <c:v>New York, NY</c:v>
                  </c:pt>
                  <c:pt idx="45">
                    <c:v>Shanghai, CN</c:v>
                  </c:pt>
                  <c:pt idx="54">
                    <c:v>Beijing, CN</c:v>
                  </c:pt>
                </c:lvl>
              </c:multiLvlStrCache>
            </c:multiLvlStrRef>
          </c:cat>
          <c:val>
            <c:numRef>
              <c:f>'Overall (absorption included)'!$S$4:$S$66</c:f>
              <c:numCache>
                <c:formatCode>0.0</c:formatCode>
                <c:ptCount val="63"/>
                <c:pt idx="0">
                  <c:v>70.467579286625735</c:v>
                </c:pt>
                <c:pt idx="1">
                  <c:v>49.048039246896039</c:v>
                </c:pt>
                <c:pt idx="2">
                  <c:v>66.436004809934431</c:v>
                </c:pt>
                <c:pt idx="3">
                  <c:v>44.102692569528472</c:v>
                </c:pt>
                <c:pt idx="4">
                  <c:v>56.281427837948002</c:v>
                </c:pt>
                <c:pt idx="5">
                  <c:v>47.302840868300208</c:v>
                </c:pt>
                <c:pt idx="6">
                  <c:v>50.064577499999999</c:v>
                </c:pt>
                <c:pt idx="7">
                  <c:v>36.890086425103121</c:v>
                </c:pt>
                <c:pt idx="8">
                  <c:v>37.061426462931529</c:v>
                </c:pt>
                <c:pt idx="9">
                  <c:v>114.41182406582062</c:v>
                </c:pt>
                <c:pt idx="10">
                  <c:v>57.712199095493922</c:v>
                </c:pt>
                <c:pt idx="11">
                  <c:v>73.425196642091592</c:v>
                </c:pt>
                <c:pt idx="12">
                  <c:v>62.778476826235178</c:v>
                </c:pt>
                <c:pt idx="13">
                  <c:v>90.957903260788072</c:v>
                </c:pt>
                <c:pt idx="14">
                  <c:v>60.826529752871188</c:v>
                </c:pt>
                <c:pt idx="15">
                  <c:v>68.693257500000001</c:v>
                </c:pt>
                <c:pt idx="16">
                  <c:v>55.874975558133201</c:v>
                </c:pt>
                <c:pt idx="17">
                  <c:v>50.352280668428385</c:v>
                </c:pt>
                <c:pt idx="18">
                  <c:v>110.59004590000001</c:v>
                </c:pt>
                <c:pt idx="19">
                  <c:v>53.765285171428566</c:v>
                </c:pt>
                <c:pt idx="20">
                  <c:v>69.256658904761906</c:v>
                </c:pt>
                <c:pt idx="21">
                  <c:v>62.842542480952382</c:v>
                </c:pt>
                <c:pt idx="22">
                  <c:v>86.605913981238089</c:v>
                </c:pt>
                <c:pt idx="23">
                  <c:v>60.824963504761897</c:v>
                </c:pt>
                <c:pt idx="24">
                  <c:v>64.424184999999994</c:v>
                </c:pt>
                <c:pt idx="25">
                  <c:v>52.665939599999994</c:v>
                </c:pt>
                <c:pt idx="26">
                  <c:v>46.822871571351058</c:v>
                </c:pt>
                <c:pt idx="27">
                  <c:v>69.104588047619046</c:v>
                </c:pt>
                <c:pt idx="28">
                  <c:v>13.418495616729729</c:v>
                </c:pt>
                <c:pt idx="29">
                  <c:v>47.900392411235103</c:v>
                </c:pt>
                <c:pt idx="30">
                  <c:v>16.025746902582164</c:v>
                </c:pt>
                <c:pt idx="31">
                  <c:v>47.319148389109557</c:v>
                </c:pt>
                <c:pt idx="32">
                  <c:v>19.677061819183969</c:v>
                </c:pt>
                <c:pt idx="33">
                  <c:v>26.704804166666666</c:v>
                </c:pt>
                <c:pt idx="34">
                  <c:v>19.506928352956884</c:v>
                </c:pt>
                <c:pt idx="35">
                  <c:v>16.870680055086698</c:v>
                </c:pt>
                <c:pt idx="36">
                  <c:v>57.336383614802806</c:v>
                </c:pt>
                <c:pt idx="37">
                  <c:v>25.531378299364782</c:v>
                </c:pt>
                <c:pt idx="38">
                  <c:v>67.931085216709207</c:v>
                </c:pt>
                <c:pt idx="39">
                  <c:v>33.147629591827148</c:v>
                </c:pt>
                <c:pt idx="40">
                  <c:v>42.034528021997204</c:v>
                </c:pt>
                <c:pt idx="41">
                  <c:v>35.047146352284685</c:v>
                </c:pt>
                <c:pt idx="42">
                  <c:v>34.799409166666656</c:v>
                </c:pt>
                <c:pt idx="43">
                  <c:v>12.751482341686328</c:v>
                </c:pt>
                <c:pt idx="44">
                  <c:v>12.607541748338885</c:v>
                </c:pt>
                <c:pt idx="45">
                  <c:v>49.604447189739808</c:v>
                </c:pt>
                <c:pt idx="46">
                  <c:v>27.560566378899953</c:v>
                </c:pt>
                <c:pt idx="47">
                  <c:v>60.954154389502563</c:v>
                </c:pt>
                <c:pt idx="48">
                  <c:v>32.385962406454524</c:v>
                </c:pt>
                <c:pt idx="49">
                  <c:v>40.668679093225904</c:v>
                </c:pt>
                <c:pt idx="50">
                  <c:v>32.050461509736088</c:v>
                </c:pt>
                <c:pt idx="51">
                  <c:v>31.546782499999996</c:v>
                </c:pt>
                <c:pt idx="52">
                  <c:v>18.307969578206563</c:v>
                </c:pt>
                <c:pt idx="53">
                  <c:v>18.820608169125354</c:v>
                </c:pt>
                <c:pt idx="54">
                  <c:v>61.365787315547884</c:v>
                </c:pt>
                <c:pt idx="55">
                  <c:v>29.909512482196224</c:v>
                </c:pt>
                <c:pt idx="56">
                  <c:v>70.569975190714629</c:v>
                </c:pt>
                <c:pt idx="57">
                  <c:v>37.159580957105966</c:v>
                </c:pt>
                <c:pt idx="58">
                  <c:v>45.952736983831059</c:v>
                </c:pt>
                <c:pt idx="59">
                  <c:v>38.039881849870468</c:v>
                </c:pt>
                <c:pt idx="60">
                  <c:v>36.721415833333332</c:v>
                </c:pt>
                <c:pt idx="61">
                  <c:v>15.608051770290981</c:v>
                </c:pt>
                <c:pt idx="62">
                  <c:v>13.527267815187825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F-4DA6-907E-7A0E5E0EF7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349199"/>
        <c:axId val="123349615"/>
      </c:barChart>
      <c:catAx>
        <c:axId val="12334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349615"/>
        <c:crosses val="autoZero"/>
        <c:auto val="1"/>
        <c:lblAlgn val="ctr"/>
        <c:lblOffset val="100"/>
        <c:noMultiLvlLbl val="0"/>
      </c:catAx>
      <c:valAx>
        <c:axId val="12334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34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95624</xdr:colOff>
      <xdr:row>68</xdr:row>
      <xdr:rowOff>68730</xdr:rowOff>
    </xdr:from>
    <xdr:to>
      <xdr:col>31</xdr:col>
      <xdr:colOff>224118</xdr:colOff>
      <xdr:row>93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95624</xdr:colOff>
      <xdr:row>68</xdr:row>
      <xdr:rowOff>68730</xdr:rowOff>
    </xdr:from>
    <xdr:to>
      <xdr:col>31</xdr:col>
      <xdr:colOff>224118</xdr:colOff>
      <xdr:row>93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ADAD65-0B09-4263-9CF0-5DA6564AD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6"/>
  <sheetViews>
    <sheetView tabSelected="1" topLeftCell="A37" zoomScale="85" zoomScaleNormal="85" workbookViewId="0">
      <selection activeCell="N19" sqref="N19"/>
    </sheetView>
  </sheetViews>
  <sheetFormatPr defaultRowHeight="15" x14ac:dyDescent="0.25"/>
  <cols>
    <col min="1" max="1" width="13.140625" style="12" bestFit="1" customWidth="1"/>
    <col min="2" max="2" width="10.42578125" style="12" bestFit="1" customWidth="1"/>
    <col min="3" max="3" width="25" style="12" bestFit="1" customWidth="1"/>
    <col min="4" max="4" width="9" style="13" hidden="1" customWidth="1"/>
    <col min="5" max="5" width="9" style="14" hidden="1" customWidth="1"/>
    <col min="6" max="6" width="9" style="15" hidden="1" customWidth="1"/>
    <col min="7" max="7" width="9.5703125" style="16" hidden="1" customWidth="1"/>
    <col min="8" max="8" width="11.85546875" style="17" hidden="1" customWidth="1"/>
    <col min="9" max="9" width="11.85546875" style="18" hidden="1" customWidth="1"/>
    <col min="10" max="10" width="9.140625" style="19" bestFit="1" customWidth="1"/>
    <col min="11" max="11" width="9.140625" style="20" bestFit="1" customWidth="1"/>
    <col min="12" max="12" width="9.140625" style="21" bestFit="1" customWidth="1"/>
    <col min="13" max="13" width="9.140625" style="22" bestFit="1" customWidth="1"/>
    <col min="14" max="14" width="12.7109375" style="12" customWidth="1"/>
    <col min="15" max="15" width="9.5703125" bestFit="1" customWidth="1"/>
    <col min="16" max="17" width="11.85546875" bestFit="1" customWidth="1"/>
    <col min="18" max="18" width="11.5703125" customWidth="1"/>
    <col min="19" max="20" width="12.5703125" customWidth="1"/>
    <col min="21" max="21" width="9" bestFit="1" customWidth="1"/>
    <col min="22" max="23" width="9" customWidth="1"/>
    <col min="24" max="24" width="10.7109375" bestFit="1" customWidth="1"/>
    <col min="27" max="27" width="10.7109375" bestFit="1" customWidth="1"/>
    <col min="29" max="29" width="10.7109375" bestFit="1" customWidth="1"/>
  </cols>
  <sheetData>
    <row r="1" spans="1:32" ht="26.25" thickBot="1" x14ac:dyDescent="0.3">
      <c r="L1" s="56" t="s">
        <v>22</v>
      </c>
      <c r="M1" s="57" t="s">
        <v>23</v>
      </c>
    </row>
    <row r="2" spans="1:32" ht="64.5" customHeight="1" thickBot="1" x14ac:dyDescent="0.3">
      <c r="A2" s="90" t="s">
        <v>55</v>
      </c>
      <c r="B2" s="90" t="s">
        <v>56</v>
      </c>
      <c r="C2" s="78" t="s">
        <v>57</v>
      </c>
      <c r="J2" s="29" t="s">
        <v>58</v>
      </c>
      <c r="K2" s="55">
        <v>1</v>
      </c>
      <c r="L2" s="55">
        <v>4.2</v>
      </c>
      <c r="M2" s="55">
        <v>4</v>
      </c>
      <c r="N2" s="59" t="s">
        <v>29</v>
      </c>
      <c r="O2" s="80" t="s">
        <v>18</v>
      </c>
      <c r="P2" s="81"/>
      <c r="Q2" s="82"/>
      <c r="R2" s="59" t="s">
        <v>21</v>
      </c>
      <c r="S2" s="59" t="s">
        <v>30</v>
      </c>
      <c r="T2" s="59" t="s">
        <v>31</v>
      </c>
      <c r="U2" s="59" t="s">
        <v>33</v>
      </c>
      <c r="V2" s="76" t="s">
        <v>59</v>
      </c>
      <c r="W2" s="72"/>
      <c r="X2" s="55" t="s">
        <v>19</v>
      </c>
      <c r="Y2" s="55">
        <v>3.31</v>
      </c>
      <c r="Z2" t="s">
        <v>20</v>
      </c>
    </row>
    <row r="3" spans="1:32" s="2" customFormat="1" ht="39" thickBot="1" x14ac:dyDescent="0.3">
      <c r="A3" s="91"/>
      <c r="B3" s="91"/>
      <c r="C3" s="79"/>
      <c r="D3" s="23" t="s">
        <v>12</v>
      </c>
      <c r="E3" s="24" t="s">
        <v>9</v>
      </c>
      <c r="F3" s="25" t="s">
        <v>6</v>
      </c>
      <c r="G3" s="26" t="s">
        <v>7</v>
      </c>
      <c r="H3" s="27" t="s">
        <v>8</v>
      </c>
      <c r="I3" s="28" t="s">
        <v>13</v>
      </c>
      <c r="J3" s="29" t="s">
        <v>14</v>
      </c>
      <c r="K3" s="30" t="s">
        <v>15</v>
      </c>
      <c r="L3" s="31" t="s">
        <v>16</v>
      </c>
      <c r="M3" s="32" t="s">
        <v>17</v>
      </c>
      <c r="N3" s="59" t="s">
        <v>28</v>
      </c>
      <c r="O3" s="30" t="s">
        <v>15</v>
      </c>
      <c r="P3" s="31" t="s">
        <v>16</v>
      </c>
      <c r="Q3" s="32" t="s">
        <v>17</v>
      </c>
      <c r="R3" s="59" t="s">
        <v>26</v>
      </c>
      <c r="S3" s="59" t="s">
        <v>27</v>
      </c>
      <c r="T3" s="59" t="s">
        <v>34</v>
      </c>
      <c r="U3" s="59" t="s">
        <v>32</v>
      </c>
      <c r="V3" s="77"/>
      <c r="W3" s="70"/>
      <c r="X3" s="55" t="s">
        <v>24</v>
      </c>
      <c r="Y3" s="55">
        <v>0.46899999999999997</v>
      </c>
      <c r="Z3" s="58" t="s">
        <v>25</v>
      </c>
    </row>
    <row r="4" spans="1:32" ht="15.75" thickBot="1" x14ac:dyDescent="0.3">
      <c r="A4" s="83" t="s">
        <v>50</v>
      </c>
      <c r="B4" s="61" t="s">
        <v>35</v>
      </c>
      <c r="C4" s="61" t="s">
        <v>4</v>
      </c>
      <c r="D4" s="33">
        <v>0</v>
      </c>
      <c r="E4" s="34">
        <v>0</v>
      </c>
      <c r="F4" s="35">
        <v>1920</v>
      </c>
      <c r="G4" s="36">
        <v>18977.843738132</v>
      </c>
      <c r="H4" s="37">
        <v>1419486.1499108099</v>
      </c>
      <c r="I4" s="38">
        <v>1722266.5106164699</v>
      </c>
      <c r="J4" s="39">
        <f t="shared" ref="J4:J12" si="0">E4*-1/1000/17.5</f>
        <v>0</v>
      </c>
      <c r="K4" s="63">
        <v>0.3</v>
      </c>
      <c r="L4" s="63">
        <v>0</v>
      </c>
      <c r="M4" s="63">
        <v>180.37184544251315</v>
      </c>
      <c r="N4" s="62">
        <f>K4+L4+M4</f>
        <v>180.67184544251316</v>
      </c>
      <c r="O4" s="40">
        <f>K4/$K$2</f>
        <v>0.3</v>
      </c>
      <c r="P4" s="41">
        <f>L4/$L$2</f>
        <v>0</v>
      </c>
      <c r="Q4" s="42">
        <f>M4/$M$2</f>
        <v>45.092961360628287</v>
      </c>
      <c r="R4" s="62">
        <f>(O4+P4+Q4)*$Y$2</f>
        <v>150.25070210367963</v>
      </c>
      <c r="S4" s="62">
        <f>R4*$Y$3</f>
        <v>70.467579286625735</v>
      </c>
      <c r="T4" s="43">
        <f>R4*$U$4</f>
        <v>27.045126378662331</v>
      </c>
      <c r="U4" s="60">
        <v>0.18</v>
      </c>
      <c r="V4" s="71">
        <f>($R$4-R4)/$R$4</f>
        <v>0</v>
      </c>
      <c r="W4" s="73"/>
    </row>
    <row r="5" spans="1:32" ht="15.75" thickBot="1" x14ac:dyDescent="0.3">
      <c r="A5" s="85"/>
      <c r="B5" s="10" t="s">
        <v>36</v>
      </c>
      <c r="C5" s="10" t="s">
        <v>41</v>
      </c>
      <c r="D5" s="3">
        <v>0</v>
      </c>
      <c r="E5" s="4">
        <v>0</v>
      </c>
      <c r="F5" s="5">
        <v>2030</v>
      </c>
      <c r="G5" s="6">
        <v>18995.5458577473</v>
      </c>
      <c r="H5" s="7">
        <v>1032141.20569865</v>
      </c>
      <c r="I5" s="8">
        <v>1319559.4778263699</v>
      </c>
      <c r="J5" s="9">
        <f t="shared" si="0"/>
        <v>0</v>
      </c>
      <c r="K5" s="63">
        <v>0.36</v>
      </c>
      <c r="L5" s="63">
        <v>0</v>
      </c>
      <c r="M5" s="63">
        <v>124.940714245508</v>
      </c>
      <c r="N5" s="44">
        <f t="shared" ref="N5:N10" si="1">K5+L5+M5</f>
        <v>125.300714245508</v>
      </c>
      <c r="O5" s="40">
        <f t="shared" ref="O5:O12" si="2">K5/$K$2</f>
        <v>0.36</v>
      </c>
      <c r="P5" s="41">
        <f t="shared" ref="P5:P12" si="3">L5/$L$2</f>
        <v>0</v>
      </c>
      <c r="Q5" s="42">
        <f t="shared" ref="Q5:Q12" si="4">M5/$M$2</f>
        <v>31.235178561377001</v>
      </c>
      <c r="R5" s="44">
        <f t="shared" ref="R5:R12" si="5">(O5+P5+Q5)*$Y$2</f>
        <v>104.58004103815787</v>
      </c>
      <c r="S5" s="44">
        <f t="shared" ref="S5:S12" si="6">R5*$Y$3</f>
        <v>49.048039246896039</v>
      </c>
      <c r="T5" s="43">
        <f t="shared" ref="T5:T12" si="7">R5*$U$4</f>
        <v>18.824407386868415</v>
      </c>
      <c r="U5" s="43"/>
      <c r="V5" s="71">
        <f>($R$4-R5)/$R$4</f>
        <v>0.30396304593643081</v>
      </c>
      <c r="W5" s="73"/>
    </row>
    <row r="6" spans="1:32" ht="15.75" thickBot="1" x14ac:dyDescent="0.3">
      <c r="A6" s="85"/>
      <c r="B6" s="10" t="s">
        <v>37</v>
      </c>
      <c r="C6" s="10" t="s">
        <v>5</v>
      </c>
      <c r="D6" s="3"/>
      <c r="E6" s="4"/>
      <c r="F6" s="5"/>
      <c r="G6" s="6"/>
      <c r="H6" s="7"/>
      <c r="I6" s="8"/>
      <c r="J6" s="9">
        <f t="shared" si="0"/>
        <v>0</v>
      </c>
      <c r="K6" s="63">
        <v>26.1</v>
      </c>
      <c r="L6" s="63">
        <v>0</v>
      </c>
      <c r="M6" s="63">
        <v>66.783799972776009</v>
      </c>
      <c r="N6" s="44">
        <f t="shared" si="1"/>
        <v>92.883799972776018</v>
      </c>
      <c r="O6" s="40">
        <f t="shared" ref="O6:O8" si="8">K6/$K$2</f>
        <v>26.1</v>
      </c>
      <c r="P6" s="41">
        <f t="shared" ref="P6:P8" si="9">L6/$L$2</f>
        <v>0</v>
      </c>
      <c r="Q6" s="42">
        <f t="shared" ref="Q6:Q8" si="10">M6/$M$2</f>
        <v>16.695949993194002</v>
      </c>
      <c r="R6" s="44">
        <f t="shared" ref="R6:R8" si="11">(O6+P6+Q6)*$Y$2</f>
        <v>141.65459447747213</v>
      </c>
      <c r="S6" s="44">
        <f t="shared" ref="S6:S8" si="12">R6*$Y$3</f>
        <v>66.436004809934431</v>
      </c>
      <c r="T6" s="43">
        <f t="shared" si="7"/>
        <v>25.497827005944984</v>
      </c>
      <c r="U6" s="43"/>
      <c r="V6" s="71">
        <f t="shared" ref="V6:V12" si="13">($R$4-R6)/$R$4</f>
        <v>5.7211763445044028E-2</v>
      </c>
      <c r="W6" s="73"/>
    </row>
    <row r="7" spans="1:32" ht="15.75" thickBot="1" x14ac:dyDescent="0.3">
      <c r="A7" s="85"/>
      <c r="B7" s="10" t="s">
        <v>38</v>
      </c>
      <c r="C7" s="10" t="s">
        <v>42</v>
      </c>
      <c r="D7" s="3"/>
      <c r="E7" s="4"/>
      <c r="F7" s="5"/>
      <c r="G7" s="6"/>
      <c r="H7" s="7"/>
      <c r="I7" s="8"/>
      <c r="J7" s="9">
        <f t="shared" si="0"/>
        <v>0</v>
      </c>
      <c r="K7" s="64">
        <v>3.09</v>
      </c>
      <c r="L7" s="65">
        <v>0</v>
      </c>
      <c r="M7" s="66">
        <v>101.27817744130914</v>
      </c>
      <c r="N7" s="44">
        <f t="shared" si="1"/>
        <v>104.36817744130914</v>
      </c>
      <c r="O7" s="40">
        <f t="shared" si="8"/>
        <v>3.09</v>
      </c>
      <c r="P7" s="41">
        <f t="shared" si="9"/>
        <v>0</v>
      </c>
      <c r="Q7" s="42">
        <f t="shared" si="10"/>
        <v>25.319544360327285</v>
      </c>
      <c r="R7" s="44">
        <f t="shared" si="11"/>
        <v>94.035591832683309</v>
      </c>
      <c r="S7" s="44">
        <f t="shared" si="12"/>
        <v>44.102692569528472</v>
      </c>
      <c r="T7" s="43">
        <f t="shared" si="7"/>
        <v>16.926406529882996</v>
      </c>
      <c r="U7" s="43"/>
      <c r="V7" s="71">
        <f t="shared" si="13"/>
        <v>0.37414208042905123</v>
      </c>
      <c r="W7" s="73"/>
    </row>
    <row r="8" spans="1:32" ht="15.75" thickBot="1" x14ac:dyDescent="0.3">
      <c r="A8" s="85"/>
      <c r="B8" s="10" t="s">
        <v>39</v>
      </c>
      <c r="C8" s="10" t="s">
        <v>43</v>
      </c>
      <c r="D8" s="3"/>
      <c r="E8" s="4"/>
      <c r="F8" s="5"/>
      <c r="G8" s="6"/>
      <c r="H8" s="7"/>
      <c r="I8" s="8"/>
      <c r="J8" s="9">
        <f t="shared" si="0"/>
        <v>0</v>
      </c>
      <c r="K8" s="64">
        <v>0.63</v>
      </c>
      <c r="L8" s="65">
        <v>0</v>
      </c>
      <c r="M8" s="66">
        <v>142.498784810384</v>
      </c>
      <c r="N8" s="44">
        <f t="shared" si="1"/>
        <v>143.12878481038399</v>
      </c>
      <c r="O8" s="40">
        <f t="shared" si="8"/>
        <v>0.63</v>
      </c>
      <c r="P8" s="41">
        <f t="shared" si="9"/>
        <v>0</v>
      </c>
      <c r="Q8" s="42">
        <f t="shared" si="10"/>
        <v>35.624696202595999</v>
      </c>
      <c r="R8" s="44">
        <f t="shared" si="11"/>
        <v>120.00304443059277</v>
      </c>
      <c r="S8" s="44">
        <f t="shared" si="12"/>
        <v>56.281427837948002</v>
      </c>
      <c r="T8" s="43">
        <f t="shared" si="7"/>
        <v>21.600547997506698</v>
      </c>
      <c r="U8" s="43"/>
      <c r="V8" s="71">
        <f t="shared" si="13"/>
        <v>0.20131458455491702</v>
      </c>
      <c r="W8" s="73"/>
    </row>
    <row r="9" spans="1:32" ht="15.75" thickBot="1" x14ac:dyDescent="0.3">
      <c r="A9" s="85"/>
      <c r="B9" s="10" t="s">
        <v>40</v>
      </c>
      <c r="C9" s="10" t="s">
        <v>46</v>
      </c>
      <c r="D9" s="3">
        <v>0</v>
      </c>
      <c r="E9" s="4">
        <v>0</v>
      </c>
      <c r="F9" s="5">
        <v>2680</v>
      </c>
      <c r="G9" s="6">
        <v>26525.464825100298</v>
      </c>
      <c r="H9" s="7">
        <v>1010423.90424092</v>
      </c>
      <c r="I9" s="8">
        <v>1134356.9879187599</v>
      </c>
      <c r="J9" s="9">
        <f t="shared" si="0"/>
        <v>0</v>
      </c>
      <c r="K9" s="64">
        <v>5.52</v>
      </c>
      <c r="L9" s="65">
        <v>0</v>
      </c>
      <c r="M9" s="66">
        <v>99.803910275897721</v>
      </c>
      <c r="N9" s="44">
        <f t="shared" si="1"/>
        <v>105.32391027589772</v>
      </c>
      <c r="O9" s="40">
        <f t="shared" si="2"/>
        <v>5.52</v>
      </c>
      <c r="P9" s="41">
        <f t="shared" si="3"/>
        <v>0</v>
      </c>
      <c r="Q9" s="42">
        <f t="shared" si="4"/>
        <v>24.95097756897443</v>
      </c>
      <c r="R9" s="44">
        <f t="shared" si="5"/>
        <v>100.85893575330536</v>
      </c>
      <c r="S9" s="44">
        <f t="shared" si="6"/>
        <v>47.302840868300208</v>
      </c>
      <c r="T9" s="43">
        <f t="shared" si="7"/>
        <v>18.154608435594962</v>
      </c>
      <c r="U9" s="43"/>
      <c r="V9" s="71">
        <f t="shared" si="13"/>
        <v>0.32872902195353315</v>
      </c>
      <c r="W9" s="73"/>
    </row>
    <row r="10" spans="1:32" ht="15.75" thickBot="1" x14ac:dyDescent="0.3">
      <c r="A10" s="85"/>
      <c r="B10" s="10" t="s">
        <v>66</v>
      </c>
      <c r="C10" s="10" t="s">
        <v>65</v>
      </c>
      <c r="D10" s="3">
        <v>0</v>
      </c>
      <c r="E10" s="4">
        <v>0</v>
      </c>
      <c r="F10" s="5">
        <v>2680</v>
      </c>
      <c r="G10" s="6">
        <v>26525.464825100298</v>
      </c>
      <c r="H10" s="7">
        <v>1010423.90424092</v>
      </c>
      <c r="I10" s="8">
        <v>1134356.9879187599</v>
      </c>
      <c r="J10" s="9">
        <f t="shared" si="0"/>
        <v>0</v>
      </c>
      <c r="K10" s="64">
        <v>7</v>
      </c>
      <c r="L10" s="65">
        <v>0</v>
      </c>
      <c r="M10" s="66">
        <v>101</v>
      </c>
      <c r="N10" s="44">
        <f t="shared" si="1"/>
        <v>108</v>
      </c>
      <c r="O10" s="40">
        <f t="shared" si="2"/>
        <v>7</v>
      </c>
      <c r="P10" s="41">
        <f t="shared" si="3"/>
        <v>0</v>
      </c>
      <c r="Q10" s="42">
        <f t="shared" si="4"/>
        <v>25.25</v>
      </c>
      <c r="R10" s="44">
        <f t="shared" si="5"/>
        <v>106.7475</v>
      </c>
      <c r="S10" s="44">
        <f t="shared" si="6"/>
        <v>50.064577499999999</v>
      </c>
      <c r="T10" s="43">
        <f t="shared" si="7"/>
        <v>19.214549999999999</v>
      </c>
      <c r="U10" s="43"/>
      <c r="V10" s="71">
        <f t="shared" si="13"/>
        <v>0.28953742973966601</v>
      </c>
      <c r="W10" s="73"/>
    </row>
    <row r="11" spans="1:32" ht="15.75" thickBot="1" x14ac:dyDescent="0.3">
      <c r="A11" s="85"/>
      <c r="B11" s="11" t="s">
        <v>44</v>
      </c>
      <c r="C11" s="11" t="s">
        <v>48</v>
      </c>
      <c r="D11" s="3">
        <v>6110.9697523242603</v>
      </c>
      <c r="E11" s="4">
        <v>0</v>
      </c>
      <c r="F11" s="5">
        <v>3080</v>
      </c>
      <c r="G11" s="6">
        <v>209.25062391493</v>
      </c>
      <c r="H11" s="7">
        <v>326179.37020195898</v>
      </c>
      <c r="I11" s="8">
        <v>1019851.04240423</v>
      </c>
      <c r="J11" s="9">
        <f t="shared" si="0"/>
        <v>0</v>
      </c>
      <c r="K11" s="63">
        <v>1.35</v>
      </c>
      <c r="L11" s="63">
        <v>0</v>
      </c>
      <c r="M11" s="63">
        <v>89.653656426807999</v>
      </c>
      <c r="N11" s="45">
        <f>K11+L11+M11+J11</f>
        <v>91.003656426807993</v>
      </c>
      <c r="O11" s="40">
        <f t="shared" si="2"/>
        <v>1.35</v>
      </c>
      <c r="P11" s="41">
        <f t="shared" si="3"/>
        <v>0</v>
      </c>
      <c r="Q11" s="42">
        <f t="shared" si="4"/>
        <v>22.413414106702</v>
      </c>
      <c r="R11" s="45">
        <f t="shared" si="5"/>
        <v>78.65690069318363</v>
      </c>
      <c r="S11" s="45">
        <f t="shared" si="6"/>
        <v>36.890086425103121</v>
      </c>
      <c r="T11" s="43">
        <f t="shared" si="7"/>
        <v>14.158242124773054</v>
      </c>
      <c r="U11" s="43"/>
      <c r="V11" s="71">
        <f t="shared" si="13"/>
        <v>0.47649561970827337</v>
      </c>
      <c r="W11" s="73"/>
      <c r="Y11" t="s">
        <v>11</v>
      </c>
      <c r="Z11" t="s">
        <v>45</v>
      </c>
      <c r="AA11" t="s">
        <v>64</v>
      </c>
    </row>
    <row r="12" spans="1:32" ht="15.75" thickBot="1" x14ac:dyDescent="0.3">
      <c r="A12" s="86"/>
      <c r="B12" s="46" t="s">
        <v>45</v>
      </c>
      <c r="C12" s="46" t="s">
        <v>47</v>
      </c>
      <c r="D12" s="47">
        <v>10815.5610550701</v>
      </c>
      <c r="E12" s="48">
        <v>0</v>
      </c>
      <c r="F12" s="49">
        <v>3440</v>
      </c>
      <c r="G12" s="50">
        <v>253.616477118598</v>
      </c>
      <c r="H12" s="51">
        <v>295448.640543619</v>
      </c>
      <c r="I12" s="52">
        <v>943306.75024550199</v>
      </c>
      <c r="J12" s="53">
        <f t="shared" si="0"/>
        <v>0</v>
      </c>
      <c r="K12" s="67">
        <v>2.9</v>
      </c>
      <c r="L12" s="68">
        <v>0</v>
      </c>
      <c r="M12" s="69">
        <v>83.895143521747826</v>
      </c>
      <c r="N12" s="54">
        <f>K12+L12+M12+J12</f>
        <v>86.795143521747832</v>
      </c>
      <c r="O12" s="40">
        <f t="shared" si="2"/>
        <v>2.9</v>
      </c>
      <c r="P12" s="41">
        <f t="shared" si="3"/>
        <v>0</v>
      </c>
      <c r="Q12" s="42">
        <f t="shared" si="4"/>
        <v>20.973785880436957</v>
      </c>
      <c r="R12" s="54">
        <f t="shared" si="5"/>
        <v>79.022231264246329</v>
      </c>
      <c r="S12" s="54">
        <f t="shared" si="6"/>
        <v>37.061426462931529</v>
      </c>
      <c r="T12" s="43">
        <f t="shared" si="7"/>
        <v>14.22400162756434</v>
      </c>
      <c r="U12" s="43"/>
      <c r="V12" s="71">
        <f t="shared" si="13"/>
        <v>0.47406414640433764</v>
      </c>
      <c r="W12" s="73"/>
      <c r="X12" t="s">
        <v>61</v>
      </c>
      <c r="Y12" s="74">
        <f>V29</f>
        <v>0.52377323680991439</v>
      </c>
      <c r="Z12" s="74">
        <f>V30</f>
        <v>0.57660862521306666</v>
      </c>
      <c r="AA12" s="74">
        <f>Z12-Y12</f>
        <v>5.2835388403152272E-2</v>
      </c>
      <c r="AD12" s="74"/>
      <c r="AE12" s="74"/>
      <c r="AF12" s="74"/>
    </row>
    <row r="13" spans="1:32" ht="15.75" thickBot="1" x14ac:dyDescent="0.3">
      <c r="A13" s="87" t="s">
        <v>49</v>
      </c>
      <c r="B13" s="61" t="s">
        <v>35</v>
      </c>
      <c r="C13" s="61" t="s">
        <v>4</v>
      </c>
      <c r="D13" s="33">
        <v>0</v>
      </c>
      <c r="E13" s="34">
        <v>0</v>
      </c>
      <c r="F13" s="35">
        <v>1920</v>
      </c>
      <c r="G13" s="36">
        <v>18977.843738132</v>
      </c>
      <c r="H13" s="37">
        <v>1419486.1499108099</v>
      </c>
      <c r="I13" s="38">
        <v>1722266.5106164699</v>
      </c>
      <c r="J13" s="39">
        <f t="shared" ref="J13:J21" si="14">E13*-1/1000/17.5</f>
        <v>0</v>
      </c>
      <c r="K13" s="63">
        <v>0.97</v>
      </c>
      <c r="L13" s="63">
        <v>0</v>
      </c>
      <c r="M13" s="63">
        <v>290.92175488329769</v>
      </c>
      <c r="N13" s="62">
        <f>K13+L13+M13</f>
        <v>291.89175488329772</v>
      </c>
      <c r="O13" s="40">
        <f>K13/$K$2</f>
        <v>0.97</v>
      </c>
      <c r="P13" s="41">
        <f>L13/$L$2</f>
        <v>0</v>
      </c>
      <c r="Q13" s="42">
        <f>M13/$M$2</f>
        <v>72.730438720824424</v>
      </c>
      <c r="R13" s="62">
        <f>(O13+P13+Q13)*$Y$2</f>
        <v>243.94845216592884</v>
      </c>
      <c r="S13" s="62">
        <f>R13*$Y$3</f>
        <v>114.41182406582062</v>
      </c>
      <c r="T13" s="43">
        <f>R13*$U$13</f>
        <v>21.955360694933596</v>
      </c>
      <c r="U13" s="60">
        <v>0.09</v>
      </c>
      <c r="V13" s="71">
        <f>($R$13-R13)/$R$13</f>
        <v>0</v>
      </c>
      <c r="W13" s="73"/>
      <c r="X13" t="s">
        <v>3</v>
      </c>
      <c r="Y13" s="74">
        <f>V65</f>
        <v>0.62684124829291665</v>
      </c>
      <c r="Z13" s="74">
        <f>V66</f>
        <v>0.60966408400114813</v>
      </c>
      <c r="AA13" s="74">
        <f t="shared" ref="AA13:AA18" si="15">Z13-Y13</f>
        <v>-1.7177164291768521E-2</v>
      </c>
      <c r="AD13" s="74"/>
      <c r="AE13" s="74"/>
      <c r="AF13" s="74"/>
    </row>
    <row r="14" spans="1:32" ht="15.75" thickBot="1" x14ac:dyDescent="0.3">
      <c r="A14" s="88"/>
      <c r="B14" s="10" t="s">
        <v>36</v>
      </c>
      <c r="C14" s="10" t="s">
        <v>41</v>
      </c>
      <c r="D14" s="3">
        <v>0</v>
      </c>
      <c r="E14" s="4">
        <v>0</v>
      </c>
      <c r="F14" s="5">
        <v>2030</v>
      </c>
      <c r="G14" s="6">
        <v>18995.5458577473</v>
      </c>
      <c r="H14" s="7">
        <v>1032141.20569865</v>
      </c>
      <c r="I14" s="8">
        <v>1319559.4778263699</v>
      </c>
      <c r="J14" s="9">
        <f t="shared" si="14"/>
        <v>0</v>
      </c>
      <c r="K14" s="63">
        <v>1.41</v>
      </c>
      <c r="L14" s="63">
        <v>6.3718996562654853E-2</v>
      </c>
      <c r="M14" s="63">
        <v>143.00472843133772</v>
      </c>
      <c r="N14" s="44">
        <f t="shared" ref="N14:N18" si="16">K14+L14+M14</f>
        <v>144.47844742790039</v>
      </c>
      <c r="O14" s="40">
        <f t="shared" ref="O14:O21" si="17">K14/$K$2</f>
        <v>1.41</v>
      </c>
      <c r="P14" s="41">
        <f t="shared" ref="P14:P21" si="18">L14/$L$2</f>
        <v>1.5171189657774965E-2</v>
      </c>
      <c r="Q14" s="42">
        <f t="shared" ref="Q14:Q21" si="19">M14/$M$2</f>
        <v>35.751182107834431</v>
      </c>
      <c r="R14" s="44">
        <f t="shared" ref="R14:R21" si="20">(O14+P14+Q14)*$Y$2</f>
        <v>123.05372941469921</v>
      </c>
      <c r="S14" s="44">
        <f t="shared" ref="S14:S21" si="21">R14*$Y$3</f>
        <v>57.712199095493922</v>
      </c>
      <c r="T14" s="43">
        <f t="shared" ref="T14:T21" si="22">R14*$U$13</f>
        <v>11.074835647322928</v>
      </c>
      <c r="U14" s="43"/>
      <c r="V14" s="71">
        <f t="shared" ref="V14:V21" si="23">($R$13-R14)/$R$13</f>
        <v>0.49557487115761434</v>
      </c>
      <c r="W14" s="73"/>
      <c r="X14" t="s">
        <v>60</v>
      </c>
      <c r="Y14" s="74">
        <f>V20</f>
        <v>0.51163285775438228</v>
      </c>
      <c r="Z14" s="74">
        <f>V21</f>
        <v>0.55990317364872233</v>
      </c>
      <c r="AA14" s="74">
        <f t="shared" si="15"/>
        <v>4.8270315894340055E-2</v>
      </c>
      <c r="AD14" s="74"/>
      <c r="AE14" s="74"/>
      <c r="AF14" s="74"/>
    </row>
    <row r="15" spans="1:32" ht="15.75" thickBot="1" x14ac:dyDescent="0.3">
      <c r="A15" s="88"/>
      <c r="B15" s="10" t="s">
        <v>37</v>
      </c>
      <c r="C15" s="10" t="s">
        <v>5</v>
      </c>
      <c r="D15" s="3"/>
      <c r="E15" s="4"/>
      <c r="F15" s="5"/>
      <c r="G15" s="6"/>
      <c r="H15" s="7"/>
      <c r="I15" s="8"/>
      <c r="J15" s="9">
        <f t="shared" si="14"/>
        <v>0</v>
      </c>
      <c r="K15" s="63">
        <v>26.1</v>
      </c>
      <c r="L15" s="63">
        <v>0.66681042141384572</v>
      </c>
      <c r="M15" s="63">
        <v>84.15759801810114</v>
      </c>
      <c r="N15" s="44">
        <f t="shared" si="16"/>
        <v>110.92440843951499</v>
      </c>
      <c r="O15" s="40">
        <f t="shared" si="17"/>
        <v>26.1</v>
      </c>
      <c r="P15" s="41">
        <f t="shared" si="18"/>
        <v>0.15876438605091564</v>
      </c>
      <c r="Q15" s="42">
        <f t="shared" si="19"/>
        <v>21.039399504525285</v>
      </c>
      <c r="R15" s="44">
        <f t="shared" si="20"/>
        <v>156.55692247780723</v>
      </c>
      <c r="S15" s="44">
        <f t="shared" si="21"/>
        <v>73.425196642091592</v>
      </c>
      <c r="T15" s="43">
        <f t="shared" si="22"/>
        <v>14.090123023002651</v>
      </c>
      <c r="U15" s="43"/>
      <c r="V15" s="71">
        <f t="shared" si="23"/>
        <v>0.35823768879123546</v>
      </c>
      <c r="W15" s="73"/>
      <c r="X15" t="s">
        <v>1</v>
      </c>
      <c r="Y15" s="74">
        <f>V47</f>
        <v>0.65325284496651503</v>
      </c>
      <c r="Z15" s="74">
        <f>V48</f>
        <v>0.63170666577511259</v>
      </c>
      <c r="AA15" s="74">
        <f t="shared" si="15"/>
        <v>-2.1546179191402448E-2</v>
      </c>
      <c r="AD15" s="74"/>
      <c r="AE15" s="74"/>
      <c r="AF15" s="74"/>
    </row>
    <row r="16" spans="1:32" ht="15.75" thickBot="1" x14ac:dyDescent="0.3">
      <c r="A16" s="88"/>
      <c r="B16" s="10" t="s">
        <v>38</v>
      </c>
      <c r="C16" s="10" t="s">
        <v>42</v>
      </c>
      <c r="D16" s="3"/>
      <c r="E16" s="4"/>
      <c r="F16" s="5"/>
      <c r="G16" s="6"/>
      <c r="H16" s="7"/>
      <c r="I16" s="8"/>
      <c r="J16" s="9">
        <f t="shared" si="14"/>
        <v>0</v>
      </c>
      <c r="K16" s="64">
        <v>1.89</v>
      </c>
      <c r="L16" s="65">
        <v>8.2947679792131426E-2</v>
      </c>
      <c r="M16" s="66">
        <v>154.1205518750383</v>
      </c>
      <c r="N16" s="44">
        <f t="shared" si="16"/>
        <v>156.09349955483043</v>
      </c>
      <c r="O16" s="40">
        <f t="shared" si="17"/>
        <v>1.89</v>
      </c>
      <c r="P16" s="41">
        <f t="shared" si="18"/>
        <v>1.9749447569555101E-2</v>
      </c>
      <c r="Q16" s="42">
        <f t="shared" si="19"/>
        <v>38.530137968759576</v>
      </c>
      <c r="R16" s="44">
        <f t="shared" si="20"/>
        <v>133.85602734804942</v>
      </c>
      <c r="S16" s="44">
        <f t="shared" si="21"/>
        <v>62.778476826235178</v>
      </c>
      <c r="T16" s="43">
        <f t="shared" si="22"/>
        <v>12.047042461324448</v>
      </c>
      <c r="U16" s="43"/>
      <c r="V16" s="71">
        <f t="shared" si="23"/>
        <v>0.45129380342613024</v>
      </c>
      <c r="W16" s="73"/>
      <c r="X16" t="s">
        <v>2</v>
      </c>
      <c r="Y16" s="74">
        <f>V56</f>
        <v>0.54833025612434128</v>
      </c>
      <c r="Z16" s="74">
        <f>V57</f>
        <v>0.5305929593389781</v>
      </c>
      <c r="AA16" s="74">
        <f t="shared" si="15"/>
        <v>-1.7737296785363177E-2</v>
      </c>
      <c r="AD16" s="74"/>
      <c r="AE16" s="74"/>
      <c r="AF16" s="74"/>
    </row>
    <row r="17" spans="1:32" ht="15.75" thickBot="1" x14ac:dyDescent="0.3">
      <c r="A17" s="88"/>
      <c r="B17" s="10" t="s">
        <v>39</v>
      </c>
      <c r="C17" s="10" t="s">
        <v>43</v>
      </c>
      <c r="D17" s="3"/>
      <c r="E17" s="4"/>
      <c r="F17" s="5"/>
      <c r="G17" s="6"/>
      <c r="H17" s="7"/>
      <c r="I17" s="8"/>
      <c r="J17" s="9">
        <f t="shared" si="14"/>
        <v>0</v>
      </c>
      <c r="K17" s="64">
        <v>1.62</v>
      </c>
      <c r="L17" s="65">
        <v>0</v>
      </c>
      <c r="M17" s="66">
        <v>227.88869152928859</v>
      </c>
      <c r="N17" s="44">
        <f t="shared" si="16"/>
        <v>229.5086915292886</v>
      </c>
      <c r="O17" s="40">
        <f t="shared" si="17"/>
        <v>1.62</v>
      </c>
      <c r="P17" s="41">
        <f t="shared" si="18"/>
        <v>0</v>
      </c>
      <c r="Q17" s="42">
        <f t="shared" si="19"/>
        <v>56.972172882322148</v>
      </c>
      <c r="R17" s="44">
        <f t="shared" si="20"/>
        <v>193.94009224048631</v>
      </c>
      <c r="S17" s="44">
        <f t="shared" si="21"/>
        <v>90.957903260788072</v>
      </c>
      <c r="T17" s="43">
        <f t="shared" si="22"/>
        <v>17.454608301643766</v>
      </c>
      <c r="U17" s="43"/>
      <c r="V17" s="71">
        <f t="shared" si="23"/>
        <v>0.20499560247846069</v>
      </c>
      <c r="W17" s="73"/>
      <c r="X17" t="s">
        <v>0</v>
      </c>
      <c r="Y17" s="74">
        <f>V11</f>
        <v>0.47649561970827337</v>
      </c>
      <c r="Z17" s="74">
        <f>V12</f>
        <v>0.47406414640433764</v>
      </c>
      <c r="AA17" s="74">
        <f t="shared" si="15"/>
        <v>-2.4314733039357272E-3</v>
      </c>
      <c r="AD17" s="74"/>
      <c r="AE17" s="74"/>
      <c r="AF17" s="74"/>
    </row>
    <row r="18" spans="1:32" ht="15.75" thickBot="1" x14ac:dyDescent="0.3">
      <c r="A18" s="88"/>
      <c r="B18" s="10" t="s">
        <v>40</v>
      </c>
      <c r="C18" s="10" t="s">
        <v>46</v>
      </c>
      <c r="D18" s="3">
        <v>0</v>
      </c>
      <c r="E18" s="4">
        <v>0</v>
      </c>
      <c r="F18" s="5">
        <v>2680</v>
      </c>
      <c r="G18" s="6">
        <v>26525.464825100298</v>
      </c>
      <c r="H18" s="7">
        <v>1010423.90424092</v>
      </c>
      <c r="I18" s="8">
        <v>1134356.9879187599</v>
      </c>
      <c r="J18" s="9">
        <f t="shared" si="14"/>
        <v>0</v>
      </c>
      <c r="K18" s="64">
        <v>10.02</v>
      </c>
      <c r="L18" s="65">
        <v>0.16244718666682112</v>
      </c>
      <c r="M18" s="66">
        <v>116.49531049601201</v>
      </c>
      <c r="N18" s="44">
        <f t="shared" si="16"/>
        <v>126.67775768267883</v>
      </c>
      <c r="O18" s="40">
        <f t="shared" si="17"/>
        <v>10.02</v>
      </c>
      <c r="P18" s="41">
        <f t="shared" si="18"/>
        <v>3.8677901587338359E-2</v>
      </c>
      <c r="Q18" s="42">
        <f t="shared" si="19"/>
        <v>29.123827624003003</v>
      </c>
      <c r="R18" s="44">
        <f t="shared" si="20"/>
        <v>129.69409328970403</v>
      </c>
      <c r="S18" s="44">
        <f t="shared" si="21"/>
        <v>60.826529752871188</v>
      </c>
      <c r="T18" s="43">
        <f t="shared" si="22"/>
        <v>11.672468396073363</v>
      </c>
      <c r="U18" s="43"/>
      <c r="V18" s="71">
        <f t="shared" si="23"/>
        <v>0.46835451449600218</v>
      </c>
      <c r="W18" s="73"/>
      <c r="X18" t="s">
        <v>62</v>
      </c>
      <c r="Y18" s="74">
        <f>V38</f>
        <v>0.69581205351009934</v>
      </c>
      <c r="Z18" s="74">
        <f>V39</f>
        <v>0.73055191721295876</v>
      </c>
      <c r="AA18" s="74">
        <f t="shared" si="15"/>
        <v>3.4739863702859419E-2</v>
      </c>
      <c r="AD18" s="74"/>
      <c r="AE18" s="74"/>
      <c r="AF18" s="74"/>
    </row>
    <row r="19" spans="1:32" ht="15.75" thickBot="1" x14ac:dyDescent="0.3">
      <c r="A19" s="88"/>
      <c r="B19" s="10" t="s">
        <v>66</v>
      </c>
      <c r="C19" s="10" t="s">
        <v>65</v>
      </c>
      <c r="D19" s="3">
        <v>0</v>
      </c>
      <c r="E19" s="4">
        <v>0</v>
      </c>
      <c r="F19" s="5">
        <v>2680</v>
      </c>
      <c r="G19" s="6">
        <v>26525.464825100298</v>
      </c>
      <c r="H19" s="7">
        <v>1010423.90424092</v>
      </c>
      <c r="I19" s="8">
        <v>1134356.9879187599</v>
      </c>
      <c r="J19" s="9">
        <f t="shared" ref="J19" si="24">E19*-1/1000/17.5</f>
        <v>0</v>
      </c>
      <c r="K19" s="64">
        <v>7</v>
      </c>
      <c r="L19" s="65">
        <v>0</v>
      </c>
      <c r="M19" s="66">
        <v>149</v>
      </c>
      <c r="N19" s="44">
        <f t="shared" ref="N19" si="25">K19+L19+M19</f>
        <v>156</v>
      </c>
      <c r="O19" s="40">
        <f t="shared" ref="O19" si="26">K19/$K$2</f>
        <v>7</v>
      </c>
      <c r="P19" s="41">
        <f t="shared" ref="P19" si="27">L19/$L$2</f>
        <v>0</v>
      </c>
      <c r="Q19" s="42">
        <f t="shared" ref="Q19" si="28">M19/$M$2</f>
        <v>37.25</v>
      </c>
      <c r="R19" s="44">
        <f t="shared" ref="R19" si="29">(O19+P19+Q19)*$Y$2</f>
        <v>146.4675</v>
      </c>
      <c r="S19" s="44">
        <f t="shared" ref="S19" si="30">R19*$Y$3</f>
        <v>68.693257500000001</v>
      </c>
      <c r="T19" s="43">
        <f t="shared" ref="T19" si="31">R19*$U$13</f>
        <v>13.182074999999999</v>
      </c>
      <c r="U19" s="43"/>
      <c r="V19" s="71">
        <f t="shared" ref="V19" si="32">($R$13-R19)/$R$13</f>
        <v>0.39959651844654565</v>
      </c>
      <c r="W19" s="73"/>
      <c r="Y19" s="74"/>
      <c r="Z19" s="74"/>
      <c r="AA19" s="74"/>
      <c r="AD19" s="74"/>
      <c r="AE19" s="74"/>
      <c r="AF19" s="74"/>
    </row>
    <row r="20" spans="1:32" ht="15.75" thickBot="1" x14ac:dyDescent="0.3">
      <c r="A20" s="88"/>
      <c r="B20" s="11" t="s">
        <v>44</v>
      </c>
      <c r="C20" s="11" t="s">
        <v>48</v>
      </c>
      <c r="D20" s="3">
        <v>6110.9697523242603</v>
      </c>
      <c r="E20" s="4">
        <v>0</v>
      </c>
      <c r="F20" s="5">
        <v>3080</v>
      </c>
      <c r="G20" s="6">
        <v>209.25062391493</v>
      </c>
      <c r="H20" s="7">
        <v>326179.37020195898</v>
      </c>
      <c r="I20" s="8">
        <v>1019851.04240423</v>
      </c>
      <c r="J20" s="9">
        <f t="shared" si="14"/>
        <v>0</v>
      </c>
      <c r="K20" s="63">
        <v>1.88</v>
      </c>
      <c r="L20" s="63">
        <v>0</v>
      </c>
      <c r="M20" s="63">
        <v>136.45149056134915</v>
      </c>
      <c r="N20" s="45">
        <f>K20+L20+M20+J20</f>
        <v>138.33149056134914</v>
      </c>
      <c r="O20" s="40">
        <f t="shared" si="17"/>
        <v>1.88</v>
      </c>
      <c r="P20" s="41">
        <f t="shared" si="18"/>
        <v>0</v>
      </c>
      <c r="Q20" s="42">
        <f t="shared" si="19"/>
        <v>34.112872640337287</v>
      </c>
      <c r="R20" s="45">
        <f t="shared" si="20"/>
        <v>119.13640843951643</v>
      </c>
      <c r="S20" s="45">
        <f t="shared" si="21"/>
        <v>55.874975558133201</v>
      </c>
      <c r="T20" s="43">
        <f t="shared" si="22"/>
        <v>10.722276759556479</v>
      </c>
      <c r="U20" s="43"/>
      <c r="V20" s="71">
        <f t="shared" si="23"/>
        <v>0.51163285775438228</v>
      </c>
      <c r="W20" s="73"/>
    </row>
    <row r="21" spans="1:32" ht="15.75" thickBot="1" x14ac:dyDescent="0.3">
      <c r="A21" s="89"/>
      <c r="B21" s="46" t="s">
        <v>45</v>
      </c>
      <c r="C21" s="46" t="s">
        <v>47</v>
      </c>
      <c r="D21" s="47">
        <v>10815.5610550701</v>
      </c>
      <c r="E21" s="48">
        <v>0</v>
      </c>
      <c r="F21" s="49">
        <v>3440</v>
      </c>
      <c r="G21" s="50">
        <v>253.616477118598</v>
      </c>
      <c r="H21" s="51">
        <v>295448.640543619</v>
      </c>
      <c r="I21" s="52">
        <v>943306.75024550199</v>
      </c>
      <c r="J21" s="53">
        <f t="shared" si="14"/>
        <v>0</v>
      </c>
      <c r="K21" s="67">
        <v>1.96</v>
      </c>
      <c r="L21" s="68">
        <v>0</v>
      </c>
      <c r="M21" s="69">
        <v>121.90131672692658</v>
      </c>
      <c r="N21" s="54">
        <f>K21+L21+M21+J21</f>
        <v>123.86131672692657</v>
      </c>
      <c r="O21" s="40">
        <f t="shared" si="17"/>
        <v>1.96</v>
      </c>
      <c r="P21" s="41">
        <f t="shared" si="18"/>
        <v>0</v>
      </c>
      <c r="Q21" s="42">
        <f t="shared" si="19"/>
        <v>30.475329181731645</v>
      </c>
      <c r="R21" s="54">
        <f t="shared" si="20"/>
        <v>107.36093959153175</v>
      </c>
      <c r="S21" s="54">
        <f t="shared" si="21"/>
        <v>50.352280668428385</v>
      </c>
      <c r="T21" s="43">
        <f t="shared" si="22"/>
        <v>9.6624845632378573</v>
      </c>
      <c r="U21" s="43"/>
      <c r="V21" s="71">
        <f t="shared" si="23"/>
        <v>0.55990317364872233</v>
      </c>
      <c r="W21" s="73"/>
    </row>
    <row r="22" spans="1:32" ht="15.75" thickBot="1" x14ac:dyDescent="0.3">
      <c r="A22" s="83" t="s">
        <v>51</v>
      </c>
      <c r="B22" s="61" t="s">
        <v>35</v>
      </c>
      <c r="C22" s="61" t="s">
        <v>4</v>
      </c>
      <c r="D22" s="33">
        <v>0</v>
      </c>
      <c r="E22" s="34">
        <v>0</v>
      </c>
      <c r="F22" s="35">
        <v>1920</v>
      </c>
      <c r="G22" s="36">
        <v>18977.843738132</v>
      </c>
      <c r="H22" s="37">
        <v>1419486.1499108099</v>
      </c>
      <c r="I22" s="38">
        <v>1722266.5106164699</v>
      </c>
      <c r="J22" s="39">
        <f t="shared" ref="J22:J30" si="33">E22*-1/1000/17.5</f>
        <v>0</v>
      </c>
      <c r="K22" s="63">
        <v>0.81</v>
      </c>
      <c r="L22" s="63">
        <v>0</v>
      </c>
      <c r="M22" s="63">
        <v>281.71428571428572</v>
      </c>
      <c r="N22" s="62">
        <f>K22+L22+M22</f>
        <v>282.52428571428572</v>
      </c>
      <c r="O22" s="40">
        <f>K22/$K$2</f>
        <v>0.81</v>
      </c>
      <c r="P22" s="41">
        <f>L22/$L$2</f>
        <v>0</v>
      </c>
      <c r="Q22" s="42">
        <f>M22/$M$2</f>
        <v>70.428571428571431</v>
      </c>
      <c r="R22" s="62">
        <f>(O22+P22+Q22)*$Y$2</f>
        <v>235.79967142857146</v>
      </c>
      <c r="S22" s="62">
        <f>R22*$Y$3</f>
        <v>110.59004590000001</v>
      </c>
      <c r="T22" s="43">
        <f>R22*$U$13</f>
        <v>21.221970428571431</v>
      </c>
      <c r="U22" s="60">
        <v>0.09</v>
      </c>
      <c r="V22" s="71">
        <f>($R$22-R22)/$R$22</f>
        <v>0</v>
      </c>
      <c r="W22" s="73"/>
    </row>
    <row r="23" spans="1:32" ht="15.75" thickBot="1" x14ac:dyDescent="0.3">
      <c r="A23" s="84"/>
      <c r="B23" s="10" t="s">
        <v>36</v>
      </c>
      <c r="C23" s="10" t="s">
        <v>41</v>
      </c>
      <c r="D23" s="3">
        <v>0</v>
      </c>
      <c r="E23" s="4">
        <v>0</v>
      </c>
      <c r="F23" s="5">
        <v>2030</v>
      </c>
      <c r="G23" s="6">
        <v>18995.5458577473</v>
      </c>
      <c r="H23" s="7">
        <v>1032141.20569865</v>
      </c>
      <c r="I23" s="8">
        <v>1319559.4778263699</v>
      </c>
      <c r="J23" s="9">
        <f t="shared" si="33"/>
        <v>0</v>
      </c>
      <c r="K23" s="63">
        <v>2.04</v>
      </c>
      <c r="L23" s="63">
        <v>9.4285714285714278E-2</v>
      </c>
      <c r="M23" s="63">
        <v>130.28571428571428</v>
      </c>
      <c r="N23" s="44">
        <f t="shared" ref="N23:N27" si="34">K23+L23+M23</f>
        <v>132.41999999999999</v>
      </c>
      <c r="O23" s="40">
        <f t="shared" ref="O23:O30" si="35">K23/$K$2</f>
        <v>2.04</v>
      </c>
      <c r="P23" s="41">
        <f t="shared" ref="P23:P30" si="36">L23/$L$2</f>
        <v>2.2448979591836733E-2</v>
      </c>
      <c r="Q23" s="42">
        <f t="shared" ref="Q23:Q30" si="37">M23/$M$2</f>
        <v>32.571428571428569</v>
      </c>
      <c r="R23" s="44">
        <f t="shared" ref="R23:R30" si="38">(O23+P23+Q23)*$Y$2</f>
        <v>114.63813469387755</v>
      </c>
      <c r="S23" s="44">
        <f t="shared" ref="S23:S30" si="39">R23*$Y$3</f>
        <v>53.765285171428566</v>
      </c>
      <c r="T23" s="43">
        <f t="shared" ref="T23:T30" si="40">R23*$U$13</f>
        <v>10.317432122448979</v>
      </c>
      <c r="U23" s="43"/>
      <c r="V23" s="71">
        <f t="shared" ref="V23:V30" si="41">($R$22-R23)/$R$22</f>
        <v>0.51383250875901332</v>
      </c>
      <c r="W23" s="73"/>
    </row>
    <row r="24" spans="1:32" ht="15.75" thickBot="1" x14ac:dyDescent="0.3">
      <c r="A24" s="84"/>
      <c r="B24" s="10" t="s">
        <v>37</v>
      </c>
      <c r="C24" s="10" t="s">
        <v>5</v>
      </c>
      <c r="D24" s="3"/>
      <c r="E24" s="4"/>
      <c r="F24" s="5"/>
      <c r="G24" s="6"/>
      <c r="H24" s="7"/>
      <c r="I24" s="8"/>
      <c r="J24" s="9">
        <f t="shared" si="33"/>
        <v>0</v>
      </c>
      <c r="K24" s="63">
        <v>26.1</v>
      </c>
      <c r="L24" s="63">
        <v>0.95428571428571429</v>
      </c>
      <c r="M24" s="63">
        <v>73.142857142857139</v>
      </c>
      <c r="N24" s="44">
        <f t="shared" si="34"/>
        <v>100.19714285714285</v>
      </c>
      <c r="O24" s="40">
        <f t="shared" si="35"/>
        <v>26.1</v>
      </c>
      <c r="P24" s="41">
        <f t="shared" si="36"/>
        <v>0.22721088435374148</v>
      </c>
      <c r="Q24" s="42">
        <f t="shared" si="37"/>
        <v>18.285714285714285</v>
      </c>
      <c r="R24" s="44">
        <f t="shared" si="38"/>
        <v>147.66878231292517</v>
      </c>
      <c r="S24" s="44">
        <f t="shared" si="39"/>
        <v>69.256658904761906</v>
      </c>
      <c r="T24" s="43">
        <f t="shared" si="40"/>
        <v>13.290190408163266</v>
      </c>
      <c r="U24" s="43"/>
      <c r="V24" s="71">
        <f t="shared" si="41"/>
        <v>0.37375323121407711</v>
      </c>
      <c r="W24" s="73"/>
    </row>
    <row r="25" spans="1:32" ht="15.75" thickBot="1" x14ac:dyDescent="0.3">
      <c r="A25" s="84"/>
      <c r="B25" s="10" t="s">
        <v>38</v>
      </c>
      <c r="C25" s="10" t="s">
        <v>42</v>
      </c>
      <c r="D25" s="3"/>
      <c r="E25" s="4"/>
      <c r="F25" s="5"/>
      <c r="G25" s="6"/>
      <c r="H25" s="7"/>
      <c r="I25" s="8"/>
      <c r="J25" s="9">
        <f t="shared" si="33"/>
        <v>0</v>
      </c>
      <c r="K25" s="64">
        <v>1.89</v>
      </c>
      <c r="L25" s="65">
        <v>8.2857142857142851E-2</v>
      </c>
      <c r="M25" s="66">
        <v>154.28571428571428</v>
      </c>
      <c r="N25" s="44">
        <f t="shared" si="34"/>
        <v>156.25857142857143</v>
      </c>
      <c r="O25" s="40">
        <f t="shared" si="35"/>
        <v>1.89</v>
      </c>
      <c r="P25" s="41">
        <f t="shared" si="36"/>
        <v>1.9727891156462583E-2</v>
      </c>
      <c r="Q25" s="42">
        <f t="shared" si="37"/>
        <v>38.571428571428569</v>
      </c>
      <c r="R25" s="44">
        <f t="shared" si="38"/>
        <v>133.99262789115647</v>
      </c>
      <c r="S25" s="44">
        <f t="shared" si="39"/>
        <v>62.842542480952382</v>
      </c>
      <c r="T25" s="43">
        <f t="shared" si="40"/>
        <v>12.059336510204082</v>
      </c>
      <c r="U25" s="43"/>
      <c r="V25" s="71">
        <f t="shared" si="41"/>
        <v>0.43175227056350846</v>
      </c>
      <c r="W25" s="73"/>
    </row>
    <row r="26" spans="1:32" ht="15.75" thickBot="1" x14ac:dyDescent="0.3">
      <c r="A26" s="85"/>
      <c r="B26" s="10" t="s">
        <v>39</v>
      </c>
      <c r="C26" s="10" t="s">
        <v>43</v>
      </c>
      <c r="D26" s="3"/>
      <c r="E26" s="4"/>
      <c r="F26" s="5"/>
      <c r="G26" s="6"/>
      <c r="H26" s="7"/>
      <c r="I26" s="8"/>
      <c r="J26" s="9">
        <f t="shared" si="33"/>
        <v>0</v>
      </c>
      <c r="K26" s="64">
        <v>1.36</v>
      </c>
      <c r="L26" s="65">
        <v>7.9428571428571439E-4</v>
      </c>
      <c r="M26" s="66">
        <v>217.71428571428572</v>
      </c>
      <c r="N26" s="44">
        <f t="shared" si="34"/>
        <v>219.07508000000001</v>
      </c>
      <c r="O26" s="40">
        <f t="shared" si="35"/>
        <v>1.36</v>
      </c>
      <c r="P26" s="41">
        <f t="shared" si="36"/>
        <v>1.8911564625850343E-4</v>
      </c>
      <c r="Q26" s="42">
        <f t="shared" si="37"/>
        <v>54.428571428571431</v>
      </c>
      <c r="R26" s="44">
        <f t="shared" si="38"/>
        <v>184.66079740136055</v>
      </c>
      <c r="S26" s="44">
        <f t="shared" si="39"/>
        <v>86.605913981238089</v>
      </c>
      <c r="T26" s="43">
        <f t="shared" si="40"/>
        <v>16.619471766122448</v>
      </c>
      <c r="U26" s="43"/>
      <c r="V26" s="71">
        <f t="shared" si="41"/>
        <v>0.21687423785364313</v>
      </c>
      <c r="W26" s="73"/>
    </row>
    <row r="27" spans="1:32" ht="15.75" thickBot="1" x14ac:dyDescent="0.3">
      <c r="A27" s="85"/>
      <c r="B27" s="10" t="s">
        <v>40</v>
      </c>
      <c r="C27" s="10" t="s">
        <v>46</v>
      </c>
      <c r="D27" s="3">
        <v>0</v>
      </c>
      <c r="E27" s="4">
        <v>0</v>
      </c>
      <c r="F27" s="5">
        <v>2680</v>
      </c>
      <c r="G27" s="6">
        <v>26525.464825100298</v>
      </c>
      <c r="H27" s="7">
        <v>1010423.90424092</v>
      </c>
      <c r="I27" s="8">
        <v>1134356.9879187599</v>
      </c>
      <c r="J27" s="9">
        <f t="shared" si="33"/>
        <v>0</v>
      </c>
      <c r="K27" s="64">
        <v>10</v>
      </c>
      <c r="L27" s="65">
        <v>0.16228571428571428</v>
      </c>
      <c r="M27" s="66">
        <v>116.57142857142857</v>
      </c>
      <c r="N27" s="44">
        <f t="shared" si="34"/>
        <v>126.73371428571429</v>
      </c>
      <c r="O27" s="40">
        <f t="shared" si="35"/>
        <v>10</v>
      </c>
      <c r="P27" s="41">
        <f t="shared" si="36"/>
        <v>3.8639455782312926E-2</v>
      </c>
      <c r="Q27" s="42">
        <f t="shared" si="37"/>
        <v>29.142857142857142</v>
      </c>
      <c r="R27" s="44">
        <f t="shared" si="38"/>
        <v>129.69075374149659</v>
      </c>
      <c r="S27" s="44">
        <f t="shared" si="39"/>
        <v>60.824963504761897</v>
      </c>
      <c r="T27" s="43">
        <f t="shared" si="40"/>
        <v>11.672167836734692</v>
      </c>
      <c r="U27" s="43"/>
      <c r="V27" s="71">
        <f t="shared" si="41"/>
        <v>0.44999603707767433</v>
      </c>
      <c r="W27" s="73"/>
    </row>
    <row r="28" spans="1:32" ht="15.75" thickBot="1" x14ac:dyDescent="0.3">
      <c r="A28" s="85"/>
      <c r="B28" s="10" t="s">
        <v>66</v>
      </c>
      <c r="C28" s="10" t="s">
        <v>65</v>
      </c>
      <c r="D28" s="3"/>
      <c r="E28" s="4"/>
      <c r="F28" s="5"/>
      <c r="G28" s="6"/>
      <c r="H28" s="7"/>
      <c r="I28" s="8"/>
      <c r="J28" s="9">
        <f t="shared" si="33"/>
        <v>0</v>
      </c>
      <c r="K28" s="64">
        <v>7</v>
      </c>
      <c r="L28" s="65">
        <v>0</v>
      </c>
      <c r="M28" s="66">
        <v>138</v>
      </c>
      <c r="N28" s="44">
        <f t="shared" ref="N28" si="42">K28+L28+M28</f>
        <v>145</v>
      </c>
      <c r="O28" s="40">
        <f t="shared" ref="O28" si="43">K28/$K$2</f>
        <v>7</v>
      </c>
      <c r="P28" s="41">
        <f t="shared" ref="P28" si="44">L28/$L$2</f>
        <v>0</v>
      </c>
      <c r="Q28" s="42">
        <f t="shared" ref="Q28" si="45">M28/$M$2</f>
        <v>34.5</v>
      </c>
      <c r="R28" s="44">
        <f t="shared" ref="R28" si="46">(O28+P28+Q28)*$Y$2</f>
        <v>137.36500000000001</v>
      </c>
      <c r="S28" s="44">
        <f t="shared" ref="S28" si="47">R28*$Y$3</f>
        <v>64.424184999999994</v>
      </c>
      <c r="T28" s="43">
        <f t="shared" ref="T28" si="48">R28*$U$13</f>
        <v>12.36285</v>
      </c>
      <c r="U28" s="43"/>
      <c r="V28" s="71">
        <f t="shared" ref="V28" si="49">($R$22-R28)/$R$22</f>
        <v>0.41745041811217842</v>
      </c>
      <c r="W28" s="73"/>
    </row>
    <row r="29" spans="1:32" ht="15.75" thickBot="1" x14ac:dyDescent="0.3">
      <c r="A29" s="85"/>
      <c r="B29" s="11" t="s">
        <v>44</v>
      </c>
      <c r="C29" s="11" t="s">
        <v>48</v>
      </c>
      <c r="D29" s="3">
        <v>6110.9697523242603</v>
      </c>
      <c r="E29" s="4">
        <v>0</v>
      </c>
      <c r="F29" s="5">
        <v>3080</v>
      </c>
      <c r="G29" s="6">
        <v>209.25062391493</v>
      </c>
      <c r="H29" s="7">
        <v>326179.37020195898</v>
      </c>
      <c r="I29" s="8">
        <v>1019851.04240423</v>
      </c>
      <c r="J29" s="9">
        <f t="shared" si="33"/>
        <v>0</v>
      </c>
      <c r="K29" s="63">
        <v>1.64</v>
      </c>
      <c r="L29" s="63">
        <v>0</v>
      </c>
      <c r="M29" s="63">
        <v>129.14285714285714</v>
      </c>
      <c r="N29" s="45">
        <f>K29+L29+M29+J29</f>
        <v>130.78285714285713</v>
      </c>
      <c r="O29" s="40">
        <f t="shared" si="35"/>
        <v>1.64</v>
      </c>
      <c r="P29" s="41">
        <f t="shared" si="36"/>
        <v>0</v>
      </c>
      <c r="Q29" s="42">
        <f t="shared" si="37"/>
        <v>32.285714285714285</v>
      </c>
      <c r="R29" s="45">
        <f t="shared" si="38"/>
        <v>112.29411428571429</v>
      </c>
      <c r="S29" s="45">
        <f t="shared" si="39"/>
        <v>52.665939599999994</v>
      </c>
      <c r="T29" s="43">
        <f t="shared" si="40"/>
        <v>10.106470285714286</v>
      </c>
      <c r="U29" s="43"/>
      <c r="V29" s="71">
        <f t="shared" si="41"/>
        <v>0.52377323680991439</v>
      </c>
      <c r="W29" s="73"/>
    </row>
    <row r="30" spans="1:32" ht="15.75" thickBot="1" x14ac:dyDescent="0.3">
      <c r="A30" s="86"/>
      <c r="B30" s="46" t="s">
        <v>45</v>
      </c>
      <c r="C30" s="46" t="s">
        <v>47</v>
      </c>
      <c r="D30" s="47">
        <v>10815.5610550701</v>
      </c>
      <c r="E30" s="48">
        <v>0</v>
      </c>
      <c r="F30" s="49">
        <v>3440</v>
      </c>
      <c r="G30" s="50">
        <v>253.616477118598</v>
      </c>
      <c r="H30" s="51">
        <v>295448.640543619</v>
      </c>
      <c r="I30" s="52">
        <v>943306.75024550199</v>
      </c>
      <c r="J30" s="53">
        <f t="shared" si="33"/>
        <v>0</v>
      </c>
      <c r="K30" s="67">
        <v>1.82</v>
      </c>
      <c r="L30" s="68">
        <v>0</v>
      </c>
      <c r="M30" s="69">
        <v>113.36718678000003</v>
      </c>
      <c r="N30" s="54">
        <f>K30+L30+M30+J30</f>
        <v>115.18718678000002</v>
      </c>
      <c r="O30" s="40">
        <f t="shared" si="35"/>
        <v>1.82</v>
      </c>
      <c r="P30" s="41">
        <f t="shared" si="36"/>
        <v>0</v>
      </c>
      <c r="Q30" s="42">
        <f t="shared" si="37"/>
        <v>28.341796695000006</v>
      </c>
      <c r="R30" s="54">
        <f t="shared" si="38"/>
        <v>99.835547060450025</v>
      </c>
      <c r="S30" s="54">
        <f t="shared" si="39"/>
        <v>46.822871571351058</v>
      </c>
      <c r="T30" s="43">
        <f t="shared" si="40"/>
        <v>8.9851992354405024</v>
      </c>
      <c r="U30" s="43"/>
      <c r="V30" s="71">
        <f t="shared" si="41"/>
        <v>0.57660862521306666</v>
      </c>
      <c r="W30" s="73"/>
    </row>
    <row r="31" spans="1:32" ht="15.75" thickBot="1" x14ac:dyDescent="0.3">
      <c r="A31" s="83" t="s">
        <v>10</v>
      </c>
      <c r="B31" s="61" t="s">
        <v>35</v>
      </c>
      <c r="C31" s="61" t="s">
        <v>4</v>
      </c>
      <c r="D31" s="33">
        <v>0</v>
      </c>
      <c r="E31" s="34">
        <v>0</v>
      </c>
      <c r="F31" s="35">
        <v>1920</v>
      </c>
      <c r="G31" s="36">
        <v>18977.843738132</v>
      </c>
      <c r="H31" s="37">
        <v>1419486.1499108099</v>
      </c>
      <c r="I31" s="38">
        <v>1722266.5106164699</v>
      </c>
      <c r="J31" s="39">
        <v>0</v>
      </c>
      <c r="K31" s="63">
        <v>2.1</v>
      </c>
      <c r="L31" s="63">
        <v>1.7428571428571429</v>
      </c>
      <c r="M31" s="63">
        <v>168</v>
      </c>
      <c r="N31" s="62">
        <f>K31+L31+M31</f>
        <v>171.84285714285716</v>
      </c>
      <c r="O31" s="40">
        <f>K31/$K$2</f>
        <v>2.1</v>
      </c>
      <c r="P31" s="41">
        <f>L31/$L$2</f>
        <v>0.41496598639455778</v>
      </c>
      <c r="Q31" s="42">
        <f>M31/$M$2</f>
        <v>42</v>
      </c>
      <c r="R31" s="62">
        <f>(O31+P31+Q31)*$Y$2</f>
        <v>147.344537414966</v>
      </c>
      <c r="S31" s="62">
        <f>R31*$Y$3</f>
        <v>69.104588047619046</v>
      </c>
      <c r="T31" s="43">
        <f>R31*$U$31</f>
        <v>24.606537748299324</v>
      </c>
      <c r="U31" s="60">
        <v>0.16700000000000001</v>
      </c>
      <c r="V31" s="71">
        <f>($R$31-R31)/$R$31</f>
        <v>0</v>
      </c>
      <c r="W31" s="73"/>
    </row>
    <row r="32" spans="1:32" ht="15.75" thickBot="1" x14ac:dyDescent="0.3">
      <c r="A32" s="84"/>
      <c r="B32" s="10" t="s">
        <v>36</v>
      </c>
      <c r="C32" s="10" t="s">
        <v>41</v>
      </c>
      <c r="D32" s="3">
        <v>0</v>
      </c>
      <c r="E32" s="4">
        <v>0</v>
      </c>
      <c r="F32" s="5">
        <v>2030</v>
      </c>
      <c r="G32" s="6">
        <v>18995.5458577473</v>
      </c>
      <c r="H32" s="7">
        <v>1032141.20569865</v>
      </c>
      <c r="I32" s="8">
        <v>1319559.4778263699</v>
      </c>
      <c r="J32" s="9">
        <v>0</v>
      </c>
      <c r="K32" s="63">
        <v>2.5099999999999998</v>
      </c>
      <c r="L32" s="63">
        <v>3.6665763666062112</v>
      </c>
      <c r="M32" s="63">
        <v>21.043085776192743</v>
      </c>
      <c r="N32" s="44">
        <f t="shared" ref="N32:N36" si="50">K32+L32+M32</f>
        <v>27.219662142798953</v>
      </c>
      <c r="O32" s="40">
        <f t="shared" ref="O32:O39" si="51">K32/$K$2</f>
        <v>2.5099999999999998</v>
      </c>
      <c r="P32" s="41">
        <f t="shared" ref="P32:P39" si="52">L32/$L$2</f>
        <v>0.87299437300147886</v>
      </c>
      <c r="Q32" s="42">
        <f t="shared" ref="Q32:Q39" si="53">M32/$M$2</f>
        <v>5.2607714440481859</v>
      </c>
      <c r="R32" s="44">
        <f t="shared" ref="R32:R39" si="54">(O32+P32+Q32)*$Y$2</f>
        <v>28.610864854434393</v>
      </c>
      <c r="S32" s="44">
        <f t="shared" ref="S32:S39" si="55">R32*$Y$3</f>
        <v>13.418495616729729</v>
      </c>
      <c r="T32" s="43">
        <f t="shared" ref="T32:T39" si="56">R32*$U$31</f>
        <v>4.7780144306905443</v>
      </c>
      <c r="U32" s="43"/>
      <c r="V32" s="71">
        <f t="shared" ref="V32:V39" si="57">($R$31-R32)/$R$31</f>
        <v>0.80582337590257791</v>
      </c>
      <c r="W32" s="73"/>
    </row>
    <row r="33" spans="1:23" ht="15.75" thickBot="1" x14ac:dyDescent="0.3">
      <c r="A33" s="84"/>
      <c r="B33" s="10" t="s">
        <v>37</v>
      </c>
      <c r="C33" s="10" t="s">
        <v>5</v>
      </c>
      <c r="D33" s="3"/>
      <c r="E33" s="4"/>
      <c r="F33" s="5"/>
      <c r="G33" s="6"/>
      <c r="H33" s="7"/>
      <c r="I33" s="8"/>
      <c r="J33" s="9">
        <v>0</v>
      </c>
      <c r="K33" s="63">
        <v>26.1</v>
      </c>
      <c r="L33" s="63">
        <v>19.052401748899428</v>
      </c>
      <c r="M33" s="63">
        <v>0.87846014162093711</v>
      </c>
      <c r="N33" s="44">
        <f t="shared" si="50"/>
        <v>46.030861890520363</v>
      </c>
      <c r="O33" s="40">
        <f t="shared" si="51"/>
        <v>26.1</v>
      </c>
      <c r="P33" s="41">
        <f t="shared" si="52"/>
        <v>4.5362861306903399</v>
      </c>
      <c r="Q33" s="42">
        <f t="shared" si="53"/>
        <v>0.21961503540523428</v>
      </c>
      <c r="R33" s="44">
        <f t="shared" si="54"/>
        <v>102.13303285977635</v>
      </c>
      <c r="S33" s="44">
        <f t="shared" si="55"/>
        <v>47.900392411235103</v>
      </c>
      <c r="T33" s="43">
        <f t="shared" si="56"/>
        <v>17.056216487582653</v>
      </c>
      <c r="U33" s="43"/>
      <c r="V33" s="71">
        <f t="shared" si="57"/>
        <v>0.30684208148050046</v>
      </c>
      <c r="W33" s="73"/>
    </row>
    <row r="34" spans="1:23" ht="15.75" thickBot="1" x14ac:dyDescent="0.3">
      <c r="A34" s="84"/>
      <c r="B34" s="10" t="s">
        <v>38</v>
      </c>
      <c r="C34" s="10" t="s">
        <v>42</v>
      </c>
      <c r="D34" s="3"/>
      <c r="E34" s="4"/>
      <c r="F34" s="5"/>
      <c r="G34" s="6"/>
      <c r="H34" s="7"/>
      <c r="I34" s="8"/>
      <c r="J34" s="9">
        <v>0</v>
      </c>
      <c r="K34" s="64">
        <v>3.11</v>
      </c>
      <c r="L34" s="65">
        <v>7.1485131462944569</v>
      </c>
      <c r="M34" s="66">
        <v>22.0449871535528</v>
      </c>
      <c r="N34" s="44">
        <f t="shared" si="50"/>
        <v>32.303500299847258</v>
      </c>
      <c r="O34" s="40">
        <f t="shared" si="51"/>
        <v>3.11</v>
      </c>
      <c r="P34" s="41">
        <f t="shared" si="52"/>
        <v>1.7020269395939183</v>
      </c>
      <c r="Q34" s="42">
        <f t="shared" si="53"/>
        <v>5.5112467883881999</v>
      </c>
      <c r="R34" s="44">
        <f t="shared" si="54"/>
        <v>34.170036039620818</v>
      </c>
      <c r="S34" s="44">
        <f t="shared" si="55"/>
        <v>16.025746902582164</v>
      </c>
      <c r="T34" s="43">
        <f t="shared" si="56"/>
        <v>5.7063960186166769</v>
      </c>
      <c r="U34" s="43"/>
      <c r="V34" s="71">
        <f t="shared" si="57"/>
        <v>0.76809431391821581</v>
      </c>
      <c r="W34" s="73"/>
    </row>
    <row r="35" spans="1:23" ht="15.75" thickBot="1" x14ac:dyDescent="0.3">
      <c r="A35" s="85"/>
      <c r="B35" s="10" t="s">
        <v>39</v>
      </c>
      <c r="C35" s="10" t="s">
        <v>43</v>
      </c>
      <c r="D35" s="3"/>
      <c r="E35" s="4"/>
      <c r="F35" s="5"/>
      <c r="G35" s="6"/>
      <c r="H35" s="7"/>
      <c r="I35" s="8"/>
      <c r="J35" s="9">
        <v>0</v>
      </c>
      <c r="K35" s="64">
        <v>2.66</v>
      </c>
      <c r="L35" s="65">
        <v>2.0698074273003426</v>
      </c>
      <c r="M35" s="66">
        <v>109.31468424091599</v>
      </c>
      <c r="N35" s="44">
        <f t="shared" si="50"/>
        <v>114.04449166821634</v>
      </c>
      <c r="O35" s="40">
        <f t="shared" si="51"/>
        <v>2.66</v>
      </c>
      <c r="P35" s="41">
        <f t="shared" si="52"/>
        <v>0.49281129221436726</v>
      </c>
      <c r="Q35" s="42">
        <f t="shared" si="53"/>
        <v>27.328671060228999</v>
      </c>
      <c r="R35" s="44">
        <f t="shared" si="54"/>
        <v>100.89370658658754</v>
      </c>
      <c r="S35" s="44">
        <f t="shared" si="55"/>
        <v>47.319148389109557</v>
      </c>
      <c r="T35" s="43">
        <f t="shared" si="56"/>
        <v>16.849248999960121</v>
      </c>
      <c r="U35" s="43"/>
      <c r="V35" s="71">
        <f t="shared" si="57"/>
        <v>0.31525315863973374</v>
      </c>
      <c r="W35" s="73"/>
    </row>
    <row r="36" spans="1:23" ht="15.75" thickBot="1" x14ac:dyDescent="0.3">
      <c r="A36" s="85"/>
      <c r="B36" s="10" t="s">
        <v>40</v>
      </c>
      <c r="C36" s="10" t="s">
        <v>46</v>
      </c>
      <c r="D36" s="3">
        <v>0</v>
      </c>
      <c r="E36" s="4">
        <v>0</v>
      </c>
      <c r="F36" s="5">
        <v>2680</v>
      </c>
      <c r="G36" s="6">
        <v>26525.464825100298</v>
      </c>
      <c r="H36" s="7">
        <v>1010423.90424092</v>
      </c>
      <c r="I36" s="8">
        <v>1134356.9879187599</v>
      </c>
      <c r="J36" s="9">
        <v>0</v>
      </c>
      <c r="K36" s="64">
        <v>9.31</v>
      </c>
      <c r="L36" s="65">
        <v>6.6923998587471996</v>
      </c>
      <c r="M36" s="66">
        <v>7.0876220315599996</v>
      </c>
      <c r="N36" s="44">
        <f t="shared" si="50"/>
        <v>23.090021890307199</v>
      </c>
      <c r="O36" s="40">
        <f t="shared" si="51"/>
        <v>9.31</v>
      </c>
      <c r="P36" s="41">
        <f t="shared" si="52"/>
        <v>1.5934285377969521</v>
      </c>
      <c r="Q36" s="42">
        <f t="shared" si="53"/>
        <v>1.7719055078899999</v>
      </c>
      <c r="R36" s="44">
        <f t="shared" si="54"/>
        <v>41.955355691223815</v>
      </c>
      <c r="S36" s="44">
        <f t="shared" si="55"/>
        <v>19.677061819183969</v>
      </c>
      <c r="T36" s="43">
        <f t="shared" si="56"/>
        <v>7.0065444004343771</v>
      </c>
      <c r="U36" s="43"/>
      <c r="V36" s="71">
        <f t="shared" si="57"/>
        <v>0.7152567958928463</v>
      </c>
      <c r="W36" s="73"/>
    </row>
    <row r="37" spans="1:23" ht="15.75" thickBot="1" x14ac:dyDescent="0.3">
      <c r="A37" s="85"/>
      <c r="B37" s="10" t="s">
        <v>66</v>
      </c>
      <c r="C37" s="10" t="s">
        <v>65</v>
      </c>
      <c r="D37" s="3">
        <v>0</v>
      </c>
      <c r="E37" s="4">
        <v>0</v>
      </c>
      <c r="F37" s="5">
        <v>2680</v>
      </c>
      <c r="G37" s="6">
        <v>26525.464825100298</v>
      </c>
      <c r="H37" s="7">
        <v>1010423.90424092</v>
      </c>
      <c r="I37" s="8">
        <v>1134356.9879187599</v>
      </c>
      <c r="J37" s="9">
        <v>0</v>
      </c>
      <c r="K37" s="64">
        <v>7</v>
      </c>
      <c r="L37" s="65">
        <v>4</v>
      </c>
      <c r="M37" s="66">
        <v>37</v>
      </c>
      <c r="N37" s="44">
        <f t="shared" ref="N37" si="58">K37+L37+M37</f>
        <v>48</v>
      </c>
      <c r="O37" s="40">
        <f t="shared" ref="O37" si="59">K37/$K$2</f>
        <v>7</v>
      </c>
      <c r="P37" s="41">
        <f t="shared" ref="P37" si="60">L37/$L$2</f>
        <v>0.95238095238095233</v>
      </c>
      <c r="Q37" s="42">
        <f t="shared" ref="Q37" si="61">M37/$M$2</f>
        <v>9.25</v>
      </c>
      <c r="R37" s="44">
        <f t="shared" ref="R37" si="62">(O37+P37+Q37)*$Y$2</f>
        <v>56.939880952380953</v>
      </c>
      <c r="S37" s="44">
        <f t="shared" ref="S37" si="63">R37*$Y$3</f>
        <v>26.704804166666666</v>
      </c>
      <c r="T37" s="43">
        <f t="shared" ref="T37" si="64">R37*$U$31</f>
        <v>9.5089601190476198</v>
      </c>
      <c r="U37" s="43"/>
      <c r="V37" s="71">
        <f t="shared" ref="V37" si="65">($R$31-R37)/$R$31</f>
        <v>0.6135596069501964</v>
      </c>
      <c r="W37" s="73"/>
    </row>
    <row r="38" spans="1:23" ht="15.75" thickBot="1" x14ac:dyDescent="0.3">
      <c r="A38" s="85"/>
      <c r="B38" s="11" t="s">
        <v>44</v>
      </c>
      <c r="C38" s="11" t="s">
        <v>48</v>
      </c>
      <c r="D38" s="3">
        <v>6110.9697523242603</v>
      </c>
      <c r="E38" s="4">
        <v>0</v>
      </c>
      <c r="F38" s="5">
        <v>3080</v>
      </c>
      <c r="G38" s="6">
        <v>209.25062391493</v>
      </c>
      <c r="H38" s="7">
        <v>326179.37020195898</v>
      </c>
      <c r="I38" s="8">
        <v>1019851.04240423</v>
      </c>
      <c r="J38" s="9">
        <v>-20.542177392471999</v>
      </c>
      <c r="K38" s="63">
        <v>3.06</v>
      </c>
      <c r="L38" s="63">
        <v>4.0957416556222057</v>
      </c>
      <c r="M38" s="63">
        <v>38.022958027188743</v>
      </c>
      <c r="N38" s="45">
        <f>K38+L38+M38+J38</f>
        <v>24.636522290338952</v>
      </c>
      <c r="O38" s="40">
        <f t="shared" si="51"/>
        <v>3.06</v>
      </c>
      <c r="P38" s="41">
        <f t="shared" si="52"/>
        <v>0.97517658467195367</v>
      </c>
      <c r="Q38" s="42">
        <f t="shared" si="53"/>
        <v>9.5057395067971857</v>
      </c>
      <c r="R38" s="45">
        <f t="shared" si="54"/>
        <v>44.82043226276285</v>
      </c>
      <c r="S38" s="45">
        <f t="shared" si="55"/>
        <v>21.020782731235776</v>
      </c>
      <c r="T38" s="43">
        <f t="shared" si="56"/>
        <v>7.485012187881396</v>
      </c>
      <c r="U38" s="43"/>
      <c r="V38" s="71">
        <f t="shared" si="57"/>
        <v>0.69581205351009934</v>
      </c>
      <c r="W38" s="73"/>
    </row>
    <row r="39" spans="1:23" ht="15.75" thickBot="1" x14ac:dyDescent="0.3">
      <c r="A39" s="86"/>
      <c r="B39" s="46" t="s">
        <v>45</v>
      </c>
      <c r="C39" s="46" t="s">
        <v>47</v>
      </c>
      <c r="D39" s="47">
        <v>10815.5610550701</v>
      </c>
      <c r="E39" s="48">
        <v>0</v>
      </c>
      <c r="F39" s="49">
        <v>3440</v>
      </c>
      <c r="G39" s="50">
        <v>253.616477118598</v>
      </c>
      <c r="H39" s="51">
        <v>295448.640543619</v>
      </c>
      <c r="I39" s="52">
        <v>943306.75024550199</v>
      </c>
      <c r="J39" s="53">
        <v>-27.857197146551901</v>
      </c>
      <c r="K39" s="67">
        <v>3.67</v>
      </c>
      <c r="L39" s="68">
        <v>4.733062288314569</v>
      </c>
      <c r="M39" s="69">
        <v>28.790210591634061</v>
      </c>
      <c r="N39" s="54">
        <f>K39+L39+M39+J39</f>
        <v>9.3360757333967292</v>
      </c>
      <c r="O39" s="40">
        <f t="shared" si="51"/>
        <v>3.67</v>
      </c>
      <c r="P39" s="41">
        <f t="shared" si="52"/>
        <v>1.1269195924558497</v>
      </c>
      <c r="Q39" s="42">
        <f t="shared" si="53"/>
        <v>7.1975526479085152</v>
      </c>
      <c r="R39" s="54">
        <f t="shared" si="54"/>
        <v>39.701703115606051</v>
      </c>
      <c r="S39" s="54">
        <f t="shared" si="55"/>
        <v>18.620098761219236</v>
      </c>
      <c r="T39" s="43">
        <f t="shared" si="56"/>
        <v>6.630184420306211</v>
      </c>
      <c r="U39" s="43"/>
      <c r="V39" s="71">
        <f t="shared" si="57"/>
        <v>0.73055191721295876</v>
      </c>
      <c r="W39" s="73"/>
    </row>
    <row r="40" spans="1:23" ht="15.75" thickBot="1" x14ac:dyDescent="0.3">
      <c r="A40" s="83" t="s">
        <v>52</v>
      </c>
      <c r="B40" s="61" t="s">
        <v>35</v>
      </c>
      <c r="C40" s="61" t="s">
        <v>4</v>
      </c>
      <c r="D40" s="33">
        <v>0</v>
      </c>
      <c r="E40" s="34">
        <v>0</v>
      </c>
      <c r="F40" s="35">
        <v>1920</v>
      </c>
      <c r="G40" s="36">
        <v>18977.843738132</v>
      </c>
      <c r="H40" s="37">
        <v>1419486.1499108099</v>
      </c>
      <c r="I40" s="38">
        <v>1722266.5106164699</v>
      </c>
      <c r="J40" s="39">
        <v>0</v>
      </c>
      <c r="K40" s="63">
        <v>2.7</v>
      </c>
      <c r="L40" s="63">
        <v>9.8335852438305711</v>
      </c>
      <c r="M40" s="63">
        <v>127.5717406466046</v>
      </c>
      <c r="N40" s="62">
        <f>K40+L40+M40</f>
        <v>140.10532589043515</v>
      </c>
      <c r="O40" s="40">
        <f>K40/$K$2</f>
        <v>2.7</v>
      </c>
      <c r="P40" s="41">
        <f>L40/$L$2</f>
        <v>2.3413298199596597</v>
      </c>
      <c r="Q40" s="42">
        <f>M40/$M$2</f>
        <v>31.892935161651149</v>
      </c>
      <c r="R40" s="62">
        <f>(O40+P40+Q40)*$Y$2</f>
        <v>122.25241708913178</v>
      </c>
      <c r="S40" s="62">
        <f>R40*$Y$3</f>
        <v>57.336383614802806</v>
      </c>
      <c r="T40" s="43">
        <f>R40*$U$40</f>
        <v>25.673007588717674</v>
      </c>
      <c r="U40" s="60">
        <v>0.21</v>
      </c>
      <c r="V40" s="71">
        <f>($R$40-R40)/$R$40</f>
        <v>0</v>
      </c>
      <c r="W40" s="73"/>
    </row>
    <row r="41" spans="1:23" ht="15.75" thickBot="1" x14ac:dyDescent="0.3">
      <c r="A41" s="84"/>
      <c r="B41" s="10" t="s">
        <v>36</v>
      </c>
      <c r="C41" s="10" t="s">
        <v>41</v>
      </c>
      <c r="D41" s="3">
        <v>0</v>
      </c>
      <c r="E41" s="4">
        <v>0</v>
      </c>
      <c r="F41" s="5">
        <v>2030</v>
      </c>
      <c r="G41" s="6">
        <v>18995.5458577473</v>
      </c>
      <c r="H41" s="7">
        <v>1032141.20569865</v>
      </c>
      <c r="I41" s="8">
        <v>1319559.4778263699</v>
      </c>
      <c r="J41" s="9">
        <v>0</v>
      </c>
      <c r="K41" s="63">
        <v>3.04</v>
      </c>
      <c r="L41" s="63">
        <v>29.565230790879941</v>
      </c>
      <c r="M41" s="63">
        <v>25.468627458844857</v>
      </c>
      <c r="N41" s="44">
        <f t="shared" ref="N41:N46" si="66">K41+L41+M41</f>
        <v>58.0738582497248</v>
      </c>
      <c r="O41" s="40">
        <f t="shared" ref="O41:O48" si="67">K41/$K$2</f>
        <v>3.04</v>
      </c>
      <c r="P41" s="41">
        <f t="shared" ref="P41:P48" si="68">L41/$L$2</f>
        <v>7.0393406644952234</v>
      </c>
      <c r="Q41" s="42">
        <f t="shared" ref="Q41:Q48" si="69">M41/$M$2</f>
        <v>6.3671568647112142</v>
      </c>
      <c r="R41" s="44">
        <f t="shared" ref="R41:R48" si="70">(O41+P41+Q41)*$Y$2</f>
        <v>54.437906821673316</v>
      </c>
      <c r="S41" s="44">
        <f t="shared" ref="S41:S48" si="71">R41*$Y$3</f>
        <v>25.531378299364782</v>
      </c>
      <c r="T41" s="43">
        <f t="shared" ref="T41:T48" si="72">R41*$U$40</f>
        <v>11.431960432551396</v>
      </c>
      <c r="U41" s="43"/>
      <c r="V41" s="71">
        <f t="shared" ref="V41:V48" si="73">($R$40-R41)/$R$40</f>
        <v>0.55470895285461941</v>
      </c>
      <c r="W41" s="73"/>
    </row>
    <row r="42" spans="1:23" ht="15.75" thickBot="1" x14ac:dyDescent="0.3">
      <c r="A42" s="84"/>
      <c r="B42" s="10" t="s">
        <v>37</v>
      </c>
      <c r="C42" s="10" t="s">
        <v>5</v>
      </c>
      <c r="D42" s="3"/>
      <c r="E42" s="4"/>
      <c r="F42" s="5"/>
      <c r="G42" s="6"/>
      <c r="H42" s="7"/>
      <c r="I42" s="8"/>
      <c r="J42" s="9">
        <v>0</v>
      </c>
      <c r="K42" s="63">
        <v>26.1</v>
      </c>
      <c r="L42" s="63">
        <v>65.505991640121138</v>
      </c>
      <c r="M42" s="63">
        <v>8.2494732380215989</v>
      </c>
      <c r="N42" s="44">
        <f t="shared" si="66"/>
        <v>99.85546487814274</v>
      </c>
      <c r="O42" s="40">
        <f t="shared" si="67"/>
        <v>26.1</v>
      </c>
      <c r="P42" s="41">
        <f t="shared" si="68"/>
        <v>15.596664676219318</v>
      </c>
      <c r="Q42" s="42">
        <f t="shared" si="69"/>
        <v>2.0623683095053997</v>
      </c>
      <c r="R42" s="44">
        <f t="shared" si="70"/>
        <v>144.84239918274884</v>
      </c>
      <c r="S42" s="44">
        <f t="shared" si="71"/>
        <v>67.931085216709207</v>
      </c>
      <c r="T42" s="43">
        <f t="shared" si="72"/>
        <v>30.416903828377254</v>
      </c>
      <c r="U42" s="43"/>
      <c r="V42" s="71">
        <f t="shared" si="73"/>
        <v>-0.18478147615803089</v>
      </c>
      <c r="W42" s="73"/>
    </row>
    <row r="43" spans="1:23" ht="15.75" thickBot="1" x14ac:dyDescent="0.3">
      <c r="A43" s="84"/>
      <c r="B43" s="10" t="s">
        <v>38</v>
      </c>
      <c r="C43" s="10" t="s">
        <v>42</v>
      </c>
      <c r="D43" s="3"/>
      <c r="E43" s="4"/>
      <c r="F43" s="5"/>
      <c r="G43" s="6"/>
      <c r="H43" s="7"/>
      <c r="I43" s="8"/>
      <c r="J43" s="9">
        <v>0</v>
      </c>
      <c r="K43" s="64">
        <v>3.69</v>
      </c>
      <c r="L43" s="65">
        <v>49.408584982735768</v>
      </c>
      <c r="M43" s="66">
        <v>23.59477710057817</v>
      </c>
      <c r="N43" s="44">
        <f t="shared" si="66"/>
        <v>76.693362083313929</v>
      </c>
      <c r="O43" s="40">
        <f t="shared" si="67"/>
        <v>3.69</v>
      </c>
      <c r="P43" s="41">
        <f t="shared" si="68"/>
        <v>11.763948805413278</v>
      </c>
      <c r="Q43" s="42">
        <f t="shared" si="69"/>
        <v>5.8986942751445426</v>
      </c>
      <c r="R43" s="44">
        <f t="shared" si="70"/>
        <v>70.677248596646379</v>
      </c>
      <c r="S43" s="44">
        <f t="shared" si="71"/>
        <v>33.147629591827148</v>
      </c>
      <c r="T43" s="43">
        <f t="shared" si="72"/>
        <v>14.842222205295739</v>
      </c>
      <c r="U43" s="43"/>
      <c r="V43" s="71">
        <f t="shared" si="73"/>
        <v>0.42187442768418215</v>
      </c>
      <c r="W43" s="73"/>
    </row>
    <row r="44" spans="1:23" ht="15.75" thickBot="1" x14ac:dyDescent="0.3">
      <c r="A44" s="85"/>
      <c r="B44" s="10" t="s">
        <v>39</v>
      </c>
      <c r="C44" s="10" t="s">
        <v>43</v>
      </c>
      <c r="D44" s="3"/>
      <c r="E44" s="4"/>
      <c r="F44" s="5"/>
      <c r="G44" s="6"/>
      <c r="H44" s="7"/>
      <c r="I44" s="8"/>
      <c r="J44" s="9">
        <v>0</v>
      </c>
      <c r="K44" s="64">
        <v>3.78</v>
      </c>
      <c r="L44" s="65">
        <v>11.132003335619714</v>
      </c>
      <c r="M44" s="66">
        <v>82.587287616547997</v>
      </c>
      <c r="N44" s="44">
        <f t="shared" si="66"/>
        <v>97.499290952167712</v>
      </c>
      <c r="O44" s="40">
        <f t="shared" si="67"/>
        <v>3.78</v>
      </c>
      <c r="P44" s="41">
        <f t="shared" si="68"/>
        <v>2.6504769846713603</v>
      </c>
      <c r="Q44" s="42">
        <f t="shared" si="69"/>
        <v>20.646821904136999</v>
      </c>
      <c r="R44" s="44">
        <f t="shared" si="70"/>
        <v>89.625859321955659</v>
      </c>
      <c r="S44" s="44">
        <f t="shared" si="71"/>
        <v>42.034528021997204</v>
      </c>
      <c r="T44" s="43">
        <f t="shared" si="72"/>
        <v>18.821430457610688</v>
      </c>
      <c r="U44" s="43"/>
      <c r="V44" s="71">
        <f t="shared" si="73"/>
        <v>0.26687863147432705</v>
      </c>
      <c r="W44" s="73"/>
    </row>
    <row r="45" spans="1:23" ht="15.75" thickBot="1" x14ac:dyDescent="0.3">
      <c r="A45" s="85"/>
      <c r="B45" s="10" t="s">
        <v>40</v>
      </c>
      <c r="C45" s="10" t="s">
        <v>46</v>
      </c>
      <c r="D45" s="3">
        <v>0</v>
      </c>
      <c r="E45" s="4">
        <v>0</v>
      </c>
      <c r="F45" s="5">
        <v>2680</v>
      </c>
      <c r="G45" s="6">
        <v>26525.464825100298</v>
      </c>
      <c r="H45" s="7">
        <v>1010423.90424092</v>
      </c>
      <c r="I45" s="8">
        <v>1134356.9879187599</v>
      </c>
      <c r="J45" s="9">
        <v>0</v>
      </c>
      <c r="K45" s="64">
        <v>8.83</v>
      </c>
      <c r="L45" s="65">
        <v>40.020087133498343</v>
      </c>
      <c r="M45" s="66">
        <v>16.870635462200802</v>
      </c>
      <c r="N45" s="44">
        <f t="shared" si="66"/>
        <v>65.720722595699144</v>
      </c>
      <c r="O45" s="40">
        <f t="shared" si="67"/>
        <v>8.83</v>
      </c>
      <c r="P45" s="41">
        <f t="shared" si="68"/>
        <v>9.528592174642462</v>
      </c>
      <c r="Q45" s="42">
        <f t="shared" si="69"/>
        <v>4.2176588655502005</v>
      </c>
      <c r="R45" s="44">
        <f t="shared" si="70"/>
        <v>74.727390943037705</v>
      </c>
      <c r="S45" s="44">
        <f t="shared" si="71"/>
        <v>35.047146352284685</v>
      </c>
      <c r="T45" s="43">
        <f t="shared" si="72"/>
        <v>15.692752098037918</v>
      </c>
      <c r="U45" s="43"/>
      <c r="V45" s="71">
        <f t="shared" si="73"/>
        <v>0.38874508396381674</v>
      </c>
      <c r="W45" s="73"/>
    </row>
    <row r="46" spans="1:23" ht="15.75" thickBot="1" x14ac:dyDescent="0.3">
      <c r="A46" s="85"/>
      <c r="B46" s="10" t="s">
        <v>66</v>
      </c>
      <c r="C46" s="10" t="s">
        <v>65</v>
      </c>
      <c r="D46" s="3"/>
      <c r="E46" s="4"/>
      <c r="F46" s="5"/>
      <c r="G46" s="6"/>
      <c r="H46" s="7"/>
      <c r="I46" s="8"/>
      <c r="J46" s="9">
        <v>0</v>
      </c>
      <c r="K46" s="64">
        <v>8</v>
      </c>
      <c r="L46" s="65">
        <v>28</v>
      </c>
      <c r="M46" s="66">
        <v>31</v>
      </c>
      <c r="N46" s="44">
        <f t="shared" si="66"/>
        <v>67</v>
      </c>
      <c r="O46" s="40">
        <f t="shared" si="67"/>
        <v>8</v>
      </c>
      <c r="P46" s="41">
        <f t="shared" si="68"/>
        <v>6.6666666666666661</v>
      </c>
      <c r="Q46" s="42">
        <f t="shared" si="69"/>
        <v>7.75</v>
      </c>
      <c r="R46" s="44">
        <f t="shared" si="70"/>
        <v>74.199166666666656</v>
      </c>
      <c r="S46" s="44">
        <f t="shared" si="71"/>
        <v>34.799409166666656</v>
      </c>
      <c r="T46" s="43">
        <f t="shared" si="72"/>
        <v>15.581824999999997</v>
      </c>
      <c r="U46" s="43"/>
      <c r="V46" s="71">
        <f t="shared" si="73"/>
        <v>0.39306585151138945</v>
      </c>
      <c r="W46" s="73"/>
    </row>
    <row r="47" spans="1:23" ht="15.75" thickBot="1" x14ac:dyDescent="0.3">
      <c r="A47" s="85"/>
      <c r="B47" s="11" t="s">
        <v>44</v>
      </c>
      <c r="C47" s="11" t="s">
        <v>48</v>
      </c>
      <c r="D47" s="3">
        <v>6110.9697523242603</v>
      </c>
      <c r="E47" s="4">
        <v>0</v>
      </c>
      <c r="F47" s="5">
        <v>3080</v>
      </c>
      <c r="G47" s="6">
        <v>209.25062391493</v>
      </c>
      <c r="H47" s="7">
        <v>326179.37020195898</v>
      </c>
      <c r="I47" s="8">
        <v>1019851.04240423</v>
      </c>
      <c r="J47" s="9">
        <v>-19.720709654988514</v>
      </c>
      <c r="K47" s="63">
        <v>4.1900000000000004</v>
      </c>
      <c r="L47" s="63">
        <v>19.289567272367947</v>
      </c>
      <c r="M47" s="63">
        <v>16.096388772631428</v>
      </c>
      <c r="N47" s="45">
        <f>K47+L47+M47+J47</f>
        <v>19.855246390010858</v>
      </c>
      <c r="O47" s="40">
        <f t="shared" si="67"/>
        <v>4.1900000000000004</v>
      </c>
      <c r="P47" s="41">
        <f t="shared" si="68"/>
        <v>4.5927541124685582</v>
      </c>
      <c r="Q47" s="42">
        <f t="shared" si="69"/>
        <v>4.0240971931578571</v>
      </c>
      <c r="R47" s="45">
        <f t="shared" si="70"/>
        <v>42.390677821623441</v>
      </c>
      <c r="S47" s="45">
        <f t="shared" si="71"/>
        <v>19.881227898341393</v>
      </c>
      <c r="T47" s="43">
        <f t="shared" si="72"/>
        <v>8.9020423425409216</v>
      </c>
      <c r="U47" s="43"/>
      <c r="V47" s="71">
        <f t="shared" si="73"/>
        <v>0.65325284496651503</v>
      </c>
      <c r="W47" s="73"/>
    </row>
    <row r="48" spans="1:23" ht="15.75" thickBot="1" x14ac:dyDescent="0.3">
      <c r="A48" s="86"/>
      <c r="B48" s="46" t="s">
        <v>45</v>
      </c>
      <c r="C48" s="46" t="s">
        <v>47</v>
      </c>
      <c r="D48" s="47">
        <v>10815.5610550701</v>
      </c>
      <c r="E48" s="48">
        <v>0</v>
      </c>
      <c r="F48" s="49">
        <v>3440</v>
      </c>
      <c r="G48" s="50">
        <v>253.616477118598</v>
      </c>
      <c r="H48" s="51">
        <v>295448.640543619</v>
      </c>
      <c r="I48" s="52">
        <v>943306.75024550199</v>
      </c>
      <c r="J48" s="53">
        <v>-50.428886560693797</v>
      </c>
      <c r="K48" s="67">
        <v>4.93</v>
      </c>
      <c r="L48" s="68">
        <v>23.021326993427547</v>
      </c>
      <c r="M48" s="69">
        <v>12.765501061817934</v>
      </c>
      <c r="N48" s="54">
        <f>K48+L48+M48+J48</f>
        <v>-9.7120585054483186</v>
      </c>
      <c r="O48" s="40">
        <f t="shared" si="67"/>
        <v>4.93</v>
      </c>
      <c r="P48" s="41">
        <f t="shared" si="68"/>
        <v>5.4812683317684634</v>
      </c>
      <c r="Q48" s="42">
        <f t="shared" si="69"/>
        <v>3.1913752654544836</v>
      </c>
      <c r="R48" s="54">
        <f t="shared" si="70"/>
        <v>45.024750306807952</v>
      </c>
      <c r="S48" s="54">
        <f t="shared" si="71"/>
        <v>21.11660789389293</v>
      </c>
      <c r="T48" s="43">
        <f t="shared" si="72"/>
        <v>9.4551975644296693</v>
      </c>
      <c r="U48" s="43"/>
      <c r="V48" s="71">
        <f t="shared" si="73"/>
        <v>0.63170666577511259</v>
      </c>
      <c r="W48" s="73"/>
    </row>
    <row r="49" spans="1:23" ht="15.75" thickBot="1" x14ac:dyDescent="0.3">
      <c r="A49" s="83" t="s">
        <v>53</v>
      </c>
      <c r="B49" s="61" t="s">
        <v>35</v>
      </c>
      <c r="C49" s="61" t="s">
        <v>4</v>
      </c>
      <c r="D49" s="33">
        <v>0</v>
      </c>
      <c r="E49" s="34">
        <v>0</v>
      </c>
      <c r="F49" s="35">
        <v>1920</v>
      </c>
      <c r="G49" s="36">
        <v>18977.843738132</v>
      </c>
      <c r="H49" s="37">
        <v>1419486.1499108099</v>
      </c>
      <c r="I49" s="38">
        <v>1722266.5106164699</v>
      </c>
      <c r="J49" s="39">
        <v>0</v>
      </c>
      <c r="K49" s="63">
        <v>4.47</v>
      </c>
      <c r="L49" s="63">
        <v>6.2453022950187425</v>
      </c>
      <c r="M49" s="63">
        <v>103.98648811994228</v>
      </c>
      <c r="N49" s="62">
        <f>K49+L49+M49</f>
        <v>114.70179041496102</v>
      </c>
      <c r="O49" s="40">
        <f>K49/$K$2</f>
        <v>4.47</v>
      </c>
      <c r="P49" s="41">
        <f>L49/$L$2</f>
        <v>1.4869767369092244</v>
      </c>
      <c r="Q49" s="42">
        <f>M49/$M$2</f>
        <v>25.99662202998557</v>
      </c>
      <c r="R49" s="62">
        <f>(O49+P49+Q49)*$Y$2</f>
        <v>105.76641191842177</v>
      </c>
      <c r="S49" s="62">
        <f>R49*$Y$3</f>
        <v>49.604447189739808</v>
      </c>
      <c r="T49" s="43">
        <f>R49*$U$49</f>
        <v>8.8843786011474286</v>
      </c>
      <c r="U49" s="60">
        <v>8.4000000000000005E-2</v>
      </c>
      <c r="V49" s="71">
        <f>($R$49-R49)/$R$49</f>
        <v>0</v>
      </c>
      <c r="W49" s="73"/>
    </row>
    <row r="50" spans="1:23" ht="15.75" thickBot="1" x14ac:dyDescent="0.3">
      <c r="A50" s="84"/>
      <c r="B50" s="10" t="s">
        <v>36</v>
      </c>
      <c r="C50" s="10" t="s">
        <v>41</v>
      </c>
      <c r="D50" s="3">
        <v>0</v>
      </c>
      <c r="E50" s="4">
        <v>0</v>
      </c>
      <c r="F50" s="5">
        <v>2030</v>
      </c>
      <c r="G50" s="6">
        <v>18995.5458577473</v>
      </c>
      <c r="H50" s="7">
        <v>1032141.20569865</v>
      </c>
      <c r="I50" s="8">
        <v>1319559.4778263699</v>
      </c>
      <c r="J50" s="9">
        <v>0</v>
      </c>
      <c r="K50" s="63">
        <v>4.88</v>
      </c>
      <c r="L50" s="63">
        <v>15.122222868904172</v>
      </c>
      <c r="M50" s="63">
        <v>37.092425407288516</v>
      </c>
      <c r="N50" s="44">
        <f t="shared" ref="N50:N54" si="74">K50+L50+M50</f>
        <v>57.094648276192686</v>
      </c>
      <c r="O50" s="40">
        <f t="shared" ref="O50:O57" si="75">K50/$K$2</f>
        <v>4.88</v>
      </c>
      <c r="P50" s="41">
        <f t="shared" ref="P50:P57" si="76">L50/$L$2</f>
        <v>3.6005292545009935</v>
      </c>
      <c r="Q50" s="42">
        <f t="shared" ref="Q50:Q57" si="77">M50/$M$2</f>
        <v>9.2731063518221291</v>
      </c>
      <c r="R50" s="44">
        <f t="shared" ref="R50:R57" si="78">(O50+P50+Q50)*$Y$2</f>
        <v>58.764533856929539</v>
      </c>
      <c r="S50" s="44">
        <f t="shared" ref="S50:S57" si="79">R50*$Y$3</f>
        <v>27.560566378899953</v>
      </c>
      <c r="T50" s="43">
        <f t="shared" ref="T50:T57" si="80">R50*$U$49</f>
        <v>4.9362208439820812</v>
      </c>
      <c r="U50" s="43"/>
      <c r="V50" s="71">
        <f t="shared" ref="V50:V57" si="81">($R$49-R50)/$R$49</f>
        <v>0.4443932360846754</v>
      </c>
      <c r="W50" s="73"/>
    </row>
    <row r="51" spans="1:23" ht="15.75" thickBot="1" x14ac:dyDescent="0.3">
      <c r="A51" s="84"/>
      <c r="B51" s="10" t="s">
        <v>37</v>
      </c>
      <c r="C51" s="10" t="s">
        <v>5</v>
      </c>
      <c r="D51" s="3"/>
      <c r="E51" s="4"/>
      <c r="F51" s="5"/>
      <c r="G51" s="6"/>
      <c r="H51" s="7"/>
      <c r="I51" s="8"/>
      <c r="J51" s="9">
        <v>0</v>
      </c>
      <c r="K51" s="63">
        <v>26.1</v>
      </c>
      <c r="L51" s="63">
        <v>36.482536402626685</v>
      </c>
      <c r="M51" s="63">
        <v>17.913596178327257</v>
      </c>
      <c r="N51" s="44">
        <f t="shared" si="74"/>
        <v>80.49613258095394</v>
      </c>
      <c r="O51" s="40">
        <f t="shared" si="75"/>
        <v>26.1</v>
      </c>
      <c r="P51" s="41">
        <f t="shared" si="76"/>
        <v>8.6863181911015914</v>
      </c>
      <c r="Q51" s="42">
        <f t="shared" si="77"/>
        <v>4.4783990445818143</v>
      </c>
      <c r="R51" s="44">
        <f t="shared" si="78"/>
        <v>129.96621405011209</v>
      </c>
      <c r="S51" s="44">
        <f t="shared" si="79"/>
        <v>60.954154389502563</v>
      </c>
      <c r="T51" s="43">
        <f t="shared" si="80"/>
        <v>10.917161980209416</v>
      </c>
      <c r="U51" s="43"/>
      <c r="V51" s="71">
        <f t="shared" si="81"/>
        <v>-0.22880422709579828</v>
      </c>
      <c r="W51" s="73"/>
    </row>
    <row r="52" spans="1:23" ht="15.75" thickBot="1" x14ac:dyDescent="0.3">
      <c r="A52" s="84"/>
      <c r="B52" s="10" t="s">
        <v>38</v>
      </c>
      <c r="C52" s="10" t="s">
        <v>42</v>
      </c>
      <c r="D52" s="3"/>
      <c r="E52" s="4"/>
      <c r="F52" s="5"/>
      <c r="G52" s="6"/>
      <c r="H52" s="7"/>
      <c r="I52" s="8"/>
      <c r="J52" s="9">
        <v>0</v>
      </c>
      <c r="K52" s="64">
        <v>6.2549999999999999</v>
      </c>
      <c r="L52" s="65">
        <v>28.674105620853432</v>
      </c>
      <c r="M52" s="66">
        <v>31.119333716982855</v>
      </c>
      <c r="N52" s="44">
        <f t="shared" si="74"/>
        <v>66.048439337836285</v>
      </c>
      <c r="O52" s="40">
        <f t="shared" si="75"/>
        <v>6.2549999999999999</v>
      </c>
      <c r="P52" s="41">
        <f t="shared" si="76"/>
        <v>6.8271680049651025</v>
      </c>
      <c r="Q52" s="42">
        <f t="shared" si="77"/>
        <v>7.7798334292457136</v>
      </c>
      <c r="R52" s="44">
        <f t="shared" si="78"/>
        <v>69.053224747237792</v>
      </c>
      <c r="S52" s="44">
        <f t="shared" si="79"/>
        <v>32.385962406454524</v>
      </c>
      <c r="T52" s="43">
        <f t="shared" si="80"/>
        <v>5.8004708787679746</v>
      </c>
      <c r="U52" s="43"/>
      <c r="V52" s="71">
        <f t="shared" si="81"/>
        <v>0.34711574785671151</v>
      </c>
      <c r="W52" s="73"/>
    </row>
    <row r="53" spans="1:23" ht="15.75" thickBot="1" x14ac:dyDescent="0.3">
      <c r="A53" s="85"/>
      <c r="B53" s="10" t="s">
        <v>39</v>
      </c>
      <c r="C53" s="10" t="s">
        <v>43</v>
      </c>
      <c r="D53" s="3"/>
      <c r="E53" s="4"/>
      <c r="F53" s="5"/>
      <c r="G53" s="6"/>
      <c r="H53" s="7"/>
      <c r="I53" s="8"/>
      <c r="J53" s="9">
        <v>0</v>
      </c>
      <c r="K53" s="64">
        <v>6.46</v>
      </c>
      <c r="L53" s="65">
        <v>7.552745188879542</v>
      </c>
      <c r="M53" s="66">
        <v>71.756760072738288</v>
      </c>
      <c r="N53" s="44">
        <f t="shared" si="74"/>
        <v>85.769505261617837</v>
      </c>
      <c r="O53" s="40">
        <f t="shared" si="75"/>
        <v>6.46</v>
      </c>
      <c r="P53" s="41">
        <f t="shared" si="76"/>
        <v>1.7982726640189386</v>
      </c>
      <c r="Q53" s="42">
        <f t="shared" si="77"/>
        <v>17.939190018184572</v>
      </c>
      <c r="R53" s="44">
        <f t="shared" si="78"/>
        <v>86.713601478093622</v>
      </c>
      <c r="S53" s="44">
        <f t="shared" si="79"/>
        <v>40.668679093225904</v>
      </c>
      <c r="T53" s="43">
        <f t="shared" si="80"/>
        <v>7.2839425241598645</v>
      </c>
      <c r="U53" s="43"/>
      <c r="V53" s="71">
        <f t="shared" si="81"/>
        <v>0.180140463259959</v>
      </c>
      <c r="W53" s="73"/>
    </row>
    <row r="54" spans="1:23" ht="15.75" thickBot="1" x14ac:dyDescent="0.3">
      <c r="A54" s="85"/>
      <c r="B54" s="10" t="s">
        <v>40</v>
      </c>
      <c r="C54" s="10" t="s">
        <v>46</v>
      </c>
      <c r="D54" s="3">
        <v>0</v>
      </c>
      <c r="E54" s="4">
        <v>0</v>
      </c>
      <c r="F54" s="5">
        <v>2680</v>
      </c>
      <c r="G54" s="6">
        <v>26525.464825100298</v>
      </c>
      <c r="H54" s="7">
        <v>1010423.90424092</v>
      </c>
      <c r="I54" s="8">
        <v>1134356.9879187599</v>
      </c>
      <c r="J54" s="9">
        <v>0</v>
      </c>
      <c r="K54" s="64">
        <v>8.4949999999999992</v>
      </c>
      <c r="L54" s="65">
        <v>21.418497176881772</v>
      </c>
      <c r="M54" s="66">
        <v>28.204961197141543</v>
      </c>
      <c r="N54" s="44">
        <f t="shared" si="74"/>
        <v>58.118458374023312</v>
      </c>
      <c r="O54" s="40">
        <f t="shared" si="75"/>
        <v>8.4949999999999992</v>
      </c>
      <c r="P54" s="41">
        <f t="shared" si="76"/>
        <v>5.0996421849718505</v>
      </c>
      <c r="Q54" s="42">
        <f t="shared" si="77"/>
        <v>7.0512402992853858</v>
      </c>
      <c r="R54" s="44">
        <f t="shared" si="78"/>
        <v>68.337871022891449</v>
      </c>
      <c r="S54" s="44">
        <f t="shared" si="79"/>
        <v>32.050461509736088</v>
      </c>
      <c r="T54" s="43">
        <f t="shared" si="80"/>
        <v>5.7403811659228818</v>
      </c>
      <c r="U54" s="43"/>
      <c r="V54" s="71">
        <f t="shared" si="81"/>
        <v>0.35387927241399814</v>
      </c>
      <c r="W54" s="73"/>
    </row>
    <row r="55" spans="1:23" ht="15.75" thickBot="1" x14ac:dyDescent="0.3">
      <c r="A55" s="85"/>
      <c r="B55" s="10" t="s">
        <v>66</v>
      </c>
      <c r="C55" s="10" t="s">
        <v>65</v>
      </c>
      <c r="D55" s="3">
        <v>0</v>
      </c>
      <c r="E55" s="4">
        <v>0</v>
      </c>
      <c r="F55" s="5">
        <v>2680</v>
      </c>
      <c r="G55" s="6">
        <v>26525.464825100298</v>
      </c>
      <c r="H55" s="7">
        <v>1010423.90424092</v>
      </c>
      <c r="I55" s="8">
        <v>1134356.9879187599</v>
      </c>
      <c r="J55" s="9">
        <v>0</v>
      </c>
      <c r="K55" s="64">
        <v>8</v>
      </c>
      <c r="L55" s="65">
        <v>15</v>
      </c>
      <c r="M55" s="66">
        <v>35</v>
      </c>
      <c r="N55" s="44">
        <f t="shared" ref="N55" si="82">K55+L55+M55</f>
        <v>58</v>
      </c>
      <c r="O55" s="40">
        <f t="shared" ref="O55" si="83">K55/$K$2</f>
        <v>8</v>
      </c>
      <c r="P55" s="41">
        <f t="shared" ref="P55" si="84">L55/$L$2</f>
        <v>3.5714285714285712</v>
      </c>
      <c r="Q55" s="42">
        <f t="shared" ref="Q55" si="85">M55/$M$2</f>
        <v>8.75</v>
      </c>
      <c r="R55" s="44">
        <f t="shared" ref="R55" si="86">(O55+P55+Q55)*$Y$2</f>
        <v>67.263928571428565</v>
      </c>
      <c r="S55" s="44">
        <f t="shared" ref="S55" si="87">R55*$Y$3</f>
        <v>31.546782499999996</v>
      </c>
      <c r="T55" s="43">
        <f t="shared" ref="T55" si="88">R55*$U$49</f>
        <v>5.6501700000000001</v>
      </c>
      <c r="U55" s="43"/>
      <c r="V55" s="71">
        <f t="shared" ref="V55" si="89">($R$49-R55)/$R$49</f>
        <v>0.3640331807482548</v>
      </c>
      <c r="W55" s="73"/>
    </row>
    <row r="56" spans="1:23" s="1" customFormat="1" ht="15.75" thickBot="1" x14ac:dyDescent="0.3">
      <c r="A56" s="85"/>
      <c r="B56" s="11" t="s">
        <v>44</v>
      </c>
      <c r="C56" s="11" t="s">
        <v>48</v>
      </c>
      <c r="D56" s="3">
        <v>6110.9697523242603</v>
      </c>
      <c r="E56" s="4">
        <v>0</v>
      </c>
      <c r="F56" s="5">
        <v>3080</v>
      </c>
      <c r="G56" s="6">
        <v>209.25062391493</v>
      </c>
      <c r="H56" s="7">
        <v>326179.37020195898</v>
      </c>
      <c r="I56" s="8">
        <v>1019851.04240423</v>
      </c>
      <c r="J56" s="9">
        <v>-12.928617133306286</v>
      </c>
      <c r="K56" s="63">
        <v>7.34</v>
      </c>
      <c r="L56" s="63">
        <v>11.084073713514515</v>
      </c>
      <c r="M56" s="63">
        <v>17.813634404258114</v>
      </c>
      <c r="N56" s="45">
        <f>K56+L56+M56+J56</f>
        <v>23.309090984466341</v>
      </c>
      <c r="O56" s="40">
        <f t="shared" si="75"/>
        <v>7.34</v>
      </c>
      <c r="P56" s="41">
        <f t="shared" si="76"/>
        <v>2.6390651698844083</v>
      </c>
      <c r="Q56" s="42">
        <f t="shared" si="77"/>
        <v>4.4534086010645284</v>
      </c>
      <c r="R56" s="45">
        <f t="shared" si="78"/>
        <v>47.771488181840972</v>
      </c>
      <c r="S56" s="45">
        <f t="shared" si="79"/>
        <v>22.404827957283416</v>
      </c>
      <c r="T56" s="43">
        <f t="shared" si="80"/>
        <v>4.0128050072746415</v>
      </c>
      <c r="U56" s="43"/>
      <c r="V56" s="71">
        <f t="shared" si="81"/>
        <v>0.54833025612434128</v>
      </c>
      <c r="W56" s="73"/>
    </row>
    <row r="57" spans="1:23" s="1" customFormat="1" ht="15.75" thickBot="1" x14ac:dyDescent="0.3">
      <c r="A57" s="86"/>
      <c r="B57" s="46" t="s">
        <v>45</v>
      </c>
      <c r="C57" s="46" t="s">
        <v>47</v>
      </c>
      <c r="D57" s="47">
        <v>10815.5610550701</v>
      </c>
      <c r="E57" s="48">
        <v>0</v>
      </c>
      <c r="F57" s="49">
        <v>3440</v>
      </c>
      <c r="G57" s="50">
        <v>253.616477118598</v>
      </c>
      <c r="H57" s="51">
        <v>295448.640543619</v>
      </c>
      <c r="I57" s="52">
        <v>943306.75024550199</v>
      </c>
      <c r="J57" s="53">
        <v>-28.618321072919802</v>
      </c>
      <c r="K57" s="67">
        <v>8.43</v>
      </c>
      <c r="L57" s="68">
        <v>12.077563033330989</v>
      </c>
      <c r="M57" s="69">
        <v>14.774535958426315</v>
      </c>
      <c r="N57" s="54">
        <f>K57+L57+M57+J57</f>
        <v>6.6637779188374999</v>
      </c>
      <c r="O57" s="40">
        <f t="shared" si="75"/>
        <v>8.43</v>
      </c>
      <c r="P57" s="41">
        <f t="shared" si="76"/>
        <v>2.8756102460311879</v>
      </c>
      <c r="Q57" s="42">
        <f t="shared" si="77"/>
        <v>3.6936339896065786</v>
      </c>
      <c r="R57" s="54">
        <f t="shared" si="78"/>
        <v>49.647498419961003</v>
      </c>
      <c r="S57" s="54">
        <f t="shared" si="79"/>
        <v>23.284676758961709</v>
      </c>
      <c r="T57" s="43">
        <f t="shared" si="80"/>
        <v>4.1703898672767243</v>
      </c>
      <c r="U57" s="43"/>
      <c r="V57" s="71">
        <f t="shared" si="81"/>
        <v>0.5305929593389781</v>
      </c>
      <c r="W57" s="73"/>
    </row>
    <row r="58" spans="1:23" ht="15.75" thickBot="1" x14ac:dyDescent="0.3">
      <c r="A58" s="83" t="s">
        <v>54</v>
      </c>
      <c r="B58" s="61" t="s">
        <v>35</v>
      </c>
      <c r="C58" s="61" t="s">
        <v>4</v>
      </c>
      <c r="D58" s="33">
        <v>0</v>
      </c>
      <c r="E58" s="34">
        <v>0</v>
      </c>
      <c r="F58" s="35">
        <v>1920</v>
      </c>
      <c r="G58" s="36">
        <v>18977.843738132</v>
      </c>
      <c r="H58" s="37">
        <v>1419486.1499108099</v>
      </c>
      <c r="I58" s="38">
        <v>1722266.5106164699</v>
      </c>
      <c r="J58" s="39">
        <v>0</v>
      </c>
      <c r="K58" s="63">
        <v>2.84</v>
      </c>
      <c r="L58" s="63">
        <v>12.488065434531544</v>
      </c>
      <c r="M58" s="63">
        <v>134.86611636643144</v>
      </c>
      <c r="N58" s="62">
        <f>K58+L58+M58</f>
        <v>150.19418180096298</v>
      </c>
      <c r="O58" s="40">
        <f>K58/$K$2</f>
        <v>2.84</v>
      </c>
      <c r="P58" s="41">
        <f>L58/$L$2</f>
        <v>2.9733489129837007</v>
      </c>
      <c r="Q58" s="42">
        <f>M58/$M$2</f>
        <v>33.71652909160786</v>
      </c>
      <c r="R58" s="62">
        <f>(O58+P58+Q58)*$Y$2</f>
        <v>130.84389619519806</v>
      </c>
      <c r="S58" s="62">
        <f>R58*$Y$3</f>
        <v>61.365787315547884</v>
      </c>
      <c r="T58" s="43">
        <f>R58*$U$49</f>
        <v>10.990887280396638</v>
      </c>
      <c r="U58" s="60">
        <v>8.4000000000000005E-2</v>
      </c>
      <c r="V58" s="71">
        <f>($R$58-R58)/$R$58</f>
        <v>0</v>
      </c>
      <c r="W58" s="73"/>
    </row>
    <row r="59" spans="1:23" ht="15.75" thickBot="1" x14ac:dyDescent="0.3">
      <c r="A59" s="84"/>
      <c r="B59" s="10" t="s">
        <v>36</v>
      </c>
      <c r="C59" s="10" t="s">
        <v>41</v>
      </c>
      <c r="D59" s="3">
        <v>0</v>
      </c>
      <c r="E59" s="4">
        <v>0</v>
      </c>
      <c r="F59" s="5">
        <v>2030</v>
      </c>
      <c r="G59" s="6">
        <v>18995.5458577473</v>
      </c>
      <c r="H59" s="7">
        <v>1032141.20569865</v>
      </c>
      <c r="I59" s="8">
        <v>1319559.4778263699</v>
      </c>
      <c r="J59" s="9">
        <v>0</v>
      </c>
      <c r="K59" s="63">
        <v>3.19</v>
      </c>
      <c r="L59" s="63">
        <v>34.638684788779599</v>
      </c>
      <c r="M59" s="63">
        <v>31.317782703702395</v>
      </c>
      <c r="N59" s="44">
        <f t="shared" ref="N59:N64" si="90">K59+L59+M59</f>
        <v>69.146467492481989</v>
      </c>
      <c r="O59" s="40">
        <f t="shared" ref="O59:O66" si="91">K59/$K$2</f>
        <v>3.19</v>
      </c>
      <c r="P59" s="41">
        <f t="shared" ref="P59:P66" si="92">L59/$L$2</f>
        <v>8.2473059020903801</v>
      </c>
      <c r="Q59" s="42">
        <f t="shared" ref="Q59:Q66" si="93">M59/$M$2</f>
        <v>7.8294456759255988</v>
      </c>
      <c r="R59" s="44">
        <f t="shared" ref="R59:R66" si="94">(O59+P59+Q59)*$Y$2</f>
        <v>63.772947723232889</v>
      </c>
      <c r="S59" s="44">
        <f t="shared" ref="S59:S66" si="95">R59*$Y$3</f>
        <v>29.909512482196224</v>
      </c>
      <c r="T59" s="43">
        <f t="shared" ref="T59:T66" si="96">R59*$U$49</f>
        <v>5.3569276087515627</v>
      </c>
      <c r="U59" s="43"/>
      <c r="V59" s="71">
        <f t="shared" ref="V59:V66" si="97">($R$58-R59)/$R$58</f>
        <v>0.51260280702667316</v>
      </c>
      <c r="W59" s="73"/>
    </row>
    <row r="60" spans="1:23" ht="15.75" thickBot="1" x14ac:dyDescent="0.3">
      <c r="A60" s="84"/>
      <c r="B60" s="10" t="s">
        <v>37</v>
      </c>
      <c r="C60" s="10" t="s">
        <v>5</v>
      </c>
      <c r="D60" s="3"/>
      <c r="E60" s="4"/>
      <c r="F60" s="5"/>
      <c r="G60" s="6"/>
      <c r="H60" s="7"/>
      <c r="I60" s="8"/>
      <c r="J60" s="9">
        <v>0</v>
      </c>
      <c r="K60" s="63">
        <v>26.1</v>
      </c>
      <c r="L60" s="63">
        <v>68.906688975985148</v>
      </c>
      <c r="M60" s="63">
        <v>11.810268039279485</v>
      </c>
      <c r="N60" s="44">
        <f t="shared" si="90"/>
        <v>106.81695701526465</v>
      </c>
      <c r="O60" s="40">
        <f t="shared" si="91"/>
        <v>26.1</v>
      </c>
      <c r="P60" s="41">
        <f t="shared" si="92"/>
        <v>16.4063545180917</v>
      </c>
      <c r="Q60" s="42">
        <f t="shared" si="93"/>
        <v>2.9525670098198713</v>
      </c>
      <c r="R60" s="44">
        <f t="shared" si="94"/>
        <v>150.46903025738729</v>
      </c>
      <c r="S60" s="44">
        <f t="shared" si="95"/>
        <v>70.569975190714629</v>
      </c>
      <c r="T60" s="43">
        <f t="shared" si="96"/>
        <v>12.639398541620533</v>
      </c>
      <c r="U60" s="43"/>
      <c r="V60" s="71">
        <f t="shared" si="97"/>
        <v>-0.14998891528659225</v>
      </c>
      <c r="W60" s="73"/>
    </row>
    <row r="61" spans="1:23" ht="15.75" thickBot="1" x14ac:dyDescent="0.3">
      <c r="A61" s="84"/>
      <c r="B61" s="10" t="s">
        <v>38</v>
      </c>
      <c r="C61" s="10" t="s">
        <v>42</v>
      </c>
      <c r="D61" s="3"/>
      <c r="E61" s="4"/>
      <c r="F61" s="5"/>
      <c r="G61" s="6"/>
      <c r="H61" s="7"/>
      <c r="I61" s="8"/>
      <c r="J61" s="9">
        <v>0</v>
      </c>
      <c r="K61" s="64">
        <v>4.43</v>
      </c>
      <c r="L61" s="65">
        <v>52.864874604724804</v>
      </c>
      <c r="M61" s="66">
        <v>27.680555844745886</v>
      </c>
      <c r="N61" s="44">
        <f t="shared" si="90"/>
        <v>84.975430449470693</v>
      </c>
      <c r="O61" s="40">
        <f t="shared" si="91"/>
        <v>4.43</v>
      </c>
      <c r="P61" s="41">
        <f t="shared" si="92"/>
        <v>12.586874905886857</v>
      </c>
      <c r="Q61" s="42">
        <f t="shared" si="93"/>
        <v>6.9201389611864714</v>
      </c>
      <c r="R61" s="44">
        <f t="shared" si="94"/>
        <v>79.231515900012724</v>
      </c>
      <c r="S61" s="44">
        <f t="shared" si="95"/>
        <v>37.159580957105966</v>
      </c>
      <c r="T61" s="43">
        <f t="shared" si="96"/>
        <v>6.6554473356010693</v>
      </c>
      <c r="U61" s="43"/>
      <c r="V61" s="71">
        <f t="shared" si="97"/>
        <v>0.39445768427889033</v>
      </c>
      <c r="W61" s="73"/>
    </row>
    <row r="62" spans="1:23" ht="15.75" thickBot="1" x14ac:dyDescent="0.3">
      <c r="A62" s="85"/>
      <c r="B62" s="10" t="s">
        <v>39</v>
      </c>
      <c r="C62" s="10" t="s">
        <v>43</v>
      </c>
      <c r="D62" s="3"/>
      <c r="E62" s="4"/>
      <c r="F62" s="5"/>
      <c r="G62" s="6"/>
      <c r="H62" s="7"/>
      <c r="I62" s="8"/>
      <c r="J62" s="9">
        <v>0</v>
      </c>
      <c r="K62" s="64">
        <v>3.98</v>
      </c>
      <c r="L62" s="65">
        <v>12.827763329884343</v>
      </c>
      <c r="M62" s="66">
        <v>90.268217808798852</v>
      </c>
      <c r="N62" s="44">
        <f t="shared" si="90"/>
        <v>107.07598113868319</v>
      </c>
      <c r="O62" s="40">
        <f t="shared" si="91"/>
        <v>3.98</v>
      </c>
      <c r="P62" s="41">
        <f t="shared" si="92"/>
        <v>3.0542293642581768</v>
      </c>
      <c r="Q62" s="42">
        <f t="shared" si="93"/>
        <v>22.567054452199713</v>
      </c>
      <c r="R62" s="44">
        <f t="shared" si="94"/>
        <v>97.980249432475617</v>
      </c>
      <c r="S62" s="44">
        <f t="shared" si="95"/>
        <v>45.952736983831059</v>
      </c>
      <c r="T62" s="43">
        <f t="shared" si="96"/>
        <v>8.2303409523279516</v>
      </c>
      <c r="U62" s="43"/>
      <c r="V62" s="71">
        <f t="shared" si="97"/>
        <v>0.25116683099756648</v>
      </c>
      <c r="W62" s="73"/>
    </row>
    <row r="63" spans="1:23" ht="15.75" thickBot="1" x14ac:dyDescent="0.3">
      <c r="A63" s="85"/>
      <c r="B63" s="10" t="s">
        <v>40</v>
      </c>
      <c r="C63" s="10" t="s">
        <v>46</v>
      </c>
      <c r="D63" s="3">
        <v>0</v>
      </c>
      <c r="E63" s="4">
        <v>0</v>
      </c>
      <c r="F63" s="5">
        <v>2680</v>
      </c>
      <c r="G63" s="6">
        <v>26525.464825100298</v>
      </c>
      <c r="H63" s="7">
        <v>1010423.90424092</v>
      </c>
      <c r="I63" s="8">
        <v>1134356.9879187599</v>
      </c>
      <c r="J63" s="9">
        <v>0</v>
      </c>
      <c r="K63" s="64">
        <v>8.3049999999999997</v>
      </c>
      <c r="L63" s="65">
        <v>45.205290648929541</v>
      </c>
      <c r="M63" s="66">
        <v>21.743644456651484</v>
      </c>
      <c r="N63" s="44">
        <f t="shared" si="90"/>
        <v>75.253935105581022</v>
      </c>
      <c r="O63" s="40">
        <f t="shared" si="91"/>
        <v>8.3049999999999997</v>
      </c>
      <c r="P63" s="41">
        <f t="shared" si="92"/>
        <v>10.763164440221319</v>
      </c>
      <c r="Q63" s="42">
        <f t="shared" si="93"/>
        <v>5.4359111141628711</v>
      </c>
      <c r="R63" s="44">
        <f t="shared" si="94"/>
        <v>81.108490085011667</v>
      </c>
      <c r="S63" s="44">
        <f t="shared" si="95"/>
        <v>38.039881849870468</v>
      </c>
      <c r="T63" s="43">
        <f t="shared" si="96"/>
        <v>6.8131131671409806</v>
      </c>
      <c r="U63" s="43"/>
      <c r="V63" s="71">
        <f t="shared" si="97"/>
        <v>0.38011254293428531</v>
      </c>
      <c r="W63" s="73"/>
    </row>
    <row r="64" spans="1:23" ht="15.75" thickBot="1" x14ac:dyDescent="0.3">
      <c r="A64" s="85"/>
      <c r="B64" s="10" t="s">
        <v>66</v>
      </c>
      <c r="C64" s="10" t="s">
        <v>65</v>
      </c>
      <c r="D64" s="3"/>
      <c r="E64" s="4"/>
      <c r="F64" s="5"/>
      <c r="G64" s="6"/>
      <c r="H64" s="7"/>
      <c r="I64" s="8"/>
      <c r="J64" s="9">
        <v>0</v>
      </c>
      <c r="K64" s="64">
        <v>8</v>
      </c>
      <c r="L64" s="65">
        <v>29</v>
      </c>
      <c r="M64" s="66">
        <v>35</v>
      </c>
      <c r="N64" s="44">
        <f t="shared" si="90"/>
        <v>72</v>
      </c>
      <c r="O64" s="40">
        <f t="shared" si="91"/>
        <v>8</v>
      </c>
      <c r="P64" s="41">
        <f t="shared" si="92"/>
        <v>6.9047619047619042</v>
      </c>
      <c r="Q64" s="42">
        <f t="shared" si="93"/>
        <v>8.75</v>
      </c>
      <c r="R64" s="44">
        <f t="shared" si="94"/>
        <v>78.297261904761911</v>
      </c>
      <c r="S64" s="44">
        <f t="shared" si="95"/>
        <v>36.721415833333332</v>
      </c>
      <c r="T64" s="43">
        <f t="shared" si="96"/>
        <v>6.5769700000000011</v>
      </c>
      <c r="U64" s="43"/>
      <c r="V64" s="71">
        <f t="shared" si="97"/>
        <v>0.40159790267973233</v>
      </c>
      <c r="W64" s="73"/>
    </row>
    <row r="65" spans="1:23" s="1" customFormat="1" ht="15.75" thickBot="1" x14ac:dyDescent="0.3">
      <c r="A65" s="85"/>
      <c r="B65" s="11" t="s">
        <v>44</v>
      </c>
      <c r="C65" s="11" t="s">
        <v>48</v>
      </c>
      <c r="D65" s="3">
        <v>6110.9697523242603</v>
      </c>
      <c r="E65" s="4">
        <v>0</v>
      </c>
      <c r="F65" s="5">
        <v>3080</v>
      </c>
      <c r="G65" s="6">
        <v>209.25062391493</v>
      </c>
      <c r="H65" s="7">
        <v>326179.37020195898</v>
      </c>
      <c r="I65" s="8">
        <v>1019851.04240423</v>
      </c>
      <c r="J65" s="9">
        <v>-19.726190617039027</v>
      </c>
      <c r="K65" s="63">
        <v>4.55</v>
      </c>
      <c r="L65" s="63">
        <v>24.068103667728511</v>
      </c>
      <c r="M65" s="63">
        <v>17.881676232231943</v>
      </c>
      <c r="N65" s="45">
        <f>K65+L65+M65+J65</f>
        <v>26.773589282921431</v>
      </c>
      <c r="O65" s="40">
        <f t="shared" si="91"/>
        <v>4.55</v>
      </c>
      <c r="P65" s="41">
        <f t="shared" si="92"/>
        <v>5.7305008732686931</v>
      </c>
      <c r="Q65" s="42">
        <f t="shared" si="93"/>
        <v>4.4704190580579857</v>
      </c>
      <c r="R65" s="45">
        <f t="shared" si="94"/>
        <v>48.825544972691304</v>
      </c>
      <c r="S65" s="45">
        <f t="shared" si="95"/>
        <v>22.89918059219222</v>
      </c>
      <c r="T65" s="43">
        <f t="shared" si="96"/>
        <v>4.1013457777060696</v>
      </c>
      <c r="U65" s="43"/>
      <c r="V65" s="71">
        <f t="shared" si="97"/>
        <v>0.62684124829291665</v>
      </c>
      <c r="W65" s="73"/>
    </row>
    <row r="66" spans="1:23" ht="15.75" thickBot="1" x14ac:dyDescent="0.3">
      <c r="A66" s="86"/>
      <c r="B66" s="46" t="s">
        <v>45</v>
      </c>
      <c r="C66" s="46" t="s">
        <v>47</v>
      </c>
      <c r="D66" s="47">
        <v>10815.5610550701</v>
      </c>
      <c r="E66" s="48">
        <v>0</v>
      </c>
      <c r="F66" s="49">
        <v>3440</v>
      </c>
      <c r="G66" s="50">
        <v>253.616477118598</v>
      </c>
      <c r="H66" s="51">
        <v>295448.640543619</v>
      </c>
      <c r="I66" s="52">
        <v>943306.75024550199</v>
      </c>
      <c r="J66" s="53">
        <v>-49.450313731644499</v>
      </c>
      <c r="K66" s="67">
        <v>5.08</v>
      </c>
      <c r="L66" s="68">
        <v>28.207610554044155</v>
      </c>
      <c r="M66" s="69">
        <v>14.535333557128881</v>
      </c>
      <c r="N66" s="54">
        <f>K66+L66+M66+J66</f>
        <v>-1.6273696204714625</v>
      </c>
      <c r="O66" s="40">
        <f t="shared" si="91"/>
        <v>5.08</v>
      </c>
      <c r="P66" s="41">
        <f t="shared" si="92"/>
        <v>6.7160977509628941</v>
      </c>
      <c r="Q66" s="42">
        <f t="shared" si="93"/>
        <v>3.6338333892822203</v>
      </c>
      <c r="R66" s="54">
        <f t="shared" si="94"/>
        <v>51.073072074211325</v>
      </c>
      <c r="S66" s="54">
        <f t="shared" si="95"/>
        <v>23.953270802805111</v>
      </c>
      <c r="T66" s="43">
        <f t="shared" si="96"/>
        <v>4.2901380542337515</v>
      </c>
      <c r="U66" s="43"/>
      <c r="V66" s="71">
        <f t="shared" si="97"/>
        <v>0.60966408400114813</v>
      </c>
      <c r="W66" s="73"/>
    </row>
  </sheetData>
  <autoFilter ref="B3:B66" xr:uid="{00000000-0009-0000-0000-000001000000}"/>
  <sortState xmlns:xlrd2="http://schemas.microsoft.com/office/spreadsheetml/2017/richdata2" ref="X12:Z18">
    <sortCondition ref="X11"/>
  </sortState>
  <mergeCells count="12">
    <mergeCell ref="V2:V3"/>
    <mergeCell ref="C2:C3"/>
    <mergeCell ref="O2:Q2"/>
    <mergeCell ref="A58:A66"/>
    <mergeCell ref="A4:A12"/>
    <mergeCell ref="A13:A21"/>
    <mergeCell ref="A22:A30"/>
    <mergeCell ref="A31:A39"/>
    <mergeCell ref="A40:A48"/>
    <mergeCell ref="A49:A57"/>
    <mergeCell ref="A2:A3"/>
    <mergeCell ref="B2:B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43ED-D41B-4C59-8632-E011EDB63A6A}">
  <dimension ref="A1:AH66"/>
  <sheetViews>
    <sheetView topLeftCell="A40" zoomScale="85" zoomScaleNormal="85" workbookViewId="0">
      <selection activeCell="B64" sqref="B64:V64"/>
    </sheetView>
  </sheetViews>
  <sheetFormatPr defaultRowHeight="15" x14ac:dyDescent="0.25"/>
  <cols>
    <col min="1" max="1" width="13.140625" style="12" bestFit="1" customWidth="1"/>
    <col min="2" max="2" width="10.42578125" style="12" bestFit="1" customWidth="1"/>
    <col min="3" max="3" width="29" style="12" bestFit="1" customWidth="1"/>
    <col min="4" max="4" width="9" style="13" hidden="1" customWidth="1"/>
    <col min="5" max="5" width="9" style="14" hidden="1" customWidth="1"/>
    <col min="6" max="6" width="9" style="15" hidden="1" customWidth="1"/>
    <col min="7" max="7" width="9.5703125" style="16" hidden="1" customWidth="1"/>
    <col min="8" max="8" width="11.85546875" style="17" hidden="1" customWidth="1"/>
    <col min="9" max="9" width="11.85546875" style="18" hidden="1" customWidth="1"/>
    <col min="10" max="10" width="9.140625" style="19" bestFit="1" customWidth="1"/>
    <col min="11" max="11" width="9.140625" style="20" bestFit="1" customWidth="1"/>
    <col min="12" max="12" width="9.140625" style="21" bestFit="1" customWidth="1"/>
    <col min="13" max="13" width="9.140625" style="22" bestFit="1" customWidth="1"/>
    <col min="14" max="14" width="12.7109375" style="12" customWidth="1"/>
    <col min="15" max="15" width="9.5703125" bestFit="1" customWidth="1"/>
    <col min="16" max="17" width="11.85546875" bestFit="1" customWidth="1"/>
    <col min="18" max="18" width="11.5703125" customWidth="1"/>
    <col min="19" max="20" width="12.5703125" customWidth="1"/>
    <col min="21" max="21" width="9" bestFit="1" customWidth="1"/>
    <col min="22" max="23" width="9" customWidth="1"/>
    <col min="24" max="24" width="10.7109375" bestFit="1" customWidth="1"/>
    <col min="27" max="27" width="10.7109375" bestFit="1" customWidth="1"/>
    <col min="29" max="29" width="10.7109375" bestFit="1" customWidth="1"/>
    <col min="32" max="32" width="16.5703125" customWidth="1"/>
  </cols>
  <sheetData>
    <row r="1" spans="1:34" ht="26.25" thickBot="1" x14ac:dyDescent="0.3">
      <c r="L1" s="56" t="s">
        <v>22</v>
      </c>
      <c r="M1" s="57" t="s">
        <v>23</v>
      </c>
    </row>
    <row r="2" spans="1:34" ht="64.5" customHeight="1" thickBot="1" x14ac:dyDescent="0.3">
      <c r="A2" s="90" t="s">
        <v>55</v>
      </c>
      <c r="B2" s="90" t="s">
        <v>56</v>
      </c>
      <c r="C2" s="78" t="s">
        <v>57</v>
      </c>
      <c r="J2" s="29" t="s">
        <v>58</v>
      </c>
      <c r="K2" s="55">
        <v>1</v>
      </c>
      <c r="L2" s="55">
        <v>4.2</v>
      </c>
      <c r="M2" s="55">
        <v>4</v>
      </c>
      <c r="N2" s="59" t="s">
        <v>29</v>
      </c>
      <c r="O2" s="80" t="s">
        <v>18</v>
      </c>
      <c r="P2" s="81"/>
      <c r="Q2" s="82"/>
      <c r="R2" s="59" t="s">
        <v>21</v>
      </c>
      <c r="S2" s="59" t="s">
        <v>30</v>
      </c>
      <c r="T2" s="59" t="s">
        <v>31</v>
      </c>
      <c r="U2" s="59" t="s">
        <v>33</v>
      </c>
      <c r="V2" s="76" t="s">
        <v>59</v>
      </c>
      <c r="W2" s="72"/>
      <c r="X2" s="55" t="s">
        <v>19</v>
      </c>
      <c r="Y2" s="55">
        <v>3.31</v>
      </c>
      <c r="Z2" t="s">
        <v>20</v>
      </c>
    </row>
    <row r="3" spans="1:34" s="2" customFormat="1" ht="39" thickBot="1" x14ac:dyDescent="0.3">
      <c r="A3" s="91"/>
      <c r="B3" s="91"/>
      <c r="C3" s="79"/>
      <c r="D3" s="23" t="s">
        <v>12</v>
      </c>
      <c r="E3" s="24" t="s">
        <v>9</v>
      </c>
      <c r="F3" s="25" t="s">
        <v>6</v>
      </c>
      <c r="G3" s="26" t="s">
        <v>7</v>
      </c>
      <c r="H3" s="27" t="s">
        <v>8</v>
      </c>
      <c r="I3" s="28" t="s">
        <v>13</v>
      </c>
      <c r="J3" s="29" t="s">
        <v>14</v>
      </c>
      <c r="K3" s="30" t="s">
        <v>15</v>
      </c>
      <c r="L3" s="31" t="s">
        <v>16</v>
      </c>
      <c r="M3" s="32" t="s">
        <v>17</v>
      </c>
      <c r="N3" s="59" t="s">
        <v>28</v>
      </c>
      <c r="O3" s="30" t="s">
        <v>15</v>
      </c>
      <c r="P3" s="31" t="s">
        <v>16</v>
      </c>
      <c r="Q3" s="32" t="s">
        <v>17</v>
      </c>
      <c r="R3" s="59" t="s">
        <v>26</v>
      </c>
      <c r="S3" s="59" t="s">
        <v>27</v>
      </c>
      <c r="T3" s="59" t="s">
        <v>34</v>
      </c>
      <c r="U3" s="59" t="s">
        <v>32</v>
      </c>
      <c r="V3" s="77"/>
      <c r="W3" s="70"/>
      <c r="X3" s="55" t="s">
        <v>24</v>
      </c>
      <c r="Y3" s="55">
        <v>0.46899999999999997</v>
      </c>
      <c r="Z3" s="58" t="s">
        <v>25</v>
      </c>
    </row>
    <row r="4" spans="1:34" ht="15.75" thickBot="1" x14ac:dyDescent="0.3">
      <c r="A4" s="83" t="s">
        <v>50</v>
      </c>
      <c r="B4" s="61" t="s">
        <v>35</v>
      </c>
      <c r="C4" s="61" t="s">
        <v>4</v>
      </c>
      <c r="D4" s="33">
        <v>0</v>
      </c>
      <c r="E4" s="34">
        <v>0</v>
      </c>
      <c r="F4" s="35">
        <v>1920</v>
      </c>
      <c r="G4" s="36">
        <v>18977.843738132</v>
      </c>
      <c r="H4" s="37">
        <v>1419486.1499108099</v>
      </c>
      <c r="I4" s="38">
        <v>1722266.5106164699</v>
      </c>
      <c r="J4" s="39">
        <f t="shared" ref="J4:J30" si="0">E4*-1/1000/17.5</f>
        <v>0</v>
      </c>
      <c r="K4" s="63">
        <v>0.3</v>
      </c>
      <c r="L4" s="63">
        <v>0</v>
      </c>
      <c r="M4" s="63">
        <v>180.37184544251315</v>
      </c>
      <c r="N4" s="62">
        <f>K4+L4+M4</f>
        <v>180.67184544251316</v>
      </c>
      <c r="O4" s="40">
        <f>K4/$K$2</f>
        <v>0.3</v>
      </c>
      <c r="P4" s="41">
        <f>L4/$L$2</f>
        <v>0</v>
      </c>
      <c r="Q4" s="42">
        <f>M4/$M$2</f>
        <v>45.092961360628287</v>
      </c>
      <c r="R4" s="62">
        <f>(O4+P4+Q4)*$Y$2</f>
        <v>150.25070210367963</v>
      </c>
      <c r="S4" s="62">
        <f>R4*$Y$3</f>
        <v>70.467579286625735</v>
      </c>
      <c r="T4" s="43">
        <f>R4*$U$4</f>
        <v>27.045126378662331</v>
      </c>
      <c r="U4" s="60">
        <v>0.18</v>
      </c>
      <c r="V4" s="71">
        <f>($R$4-R4)/$R$4</f>
        <v>0</v>
      </c>
      <c r="W4" s="73"/>
    </row>
    <row r="5" spans="1:34" ht="15.75" thickBot="1" x14ac:dyDescent="0.3">
      <c r="A5" s="85"/>
      <c r="B5" s="10" t="s">
        <v>36</v>
      </c>
      <c r="C5" s="10" t="s">
        <v>41</v>
      </c>
      <c r="D5" s="3">
        <v>0</v>
      </c>
      <c r="E5" s="4">
        <v>0</v>
      </c>
      <c r="F5" s="5">
        <v>2030</v>
      </c>
      <c r="G5" s="6">
        <v>18995.5458577473</v>
      </c>
      <c r="H5" s="7">
        <v>1032141.20569865</v>
      </c>
      <c r="I5" s="8">
        <v>1319559.4778263699</v>
      </c>
      <c r="J5" s="9">
        <f t="shared" si="0"/>
        <v>0</v>
      </c>
      <c r="K5" s="63">
        <v>0.36</v>
      </c>
      <c r="L5" s="63">
        <v>0</v>
      </c>
      <c r="M5" s="63">
        <v>124.940714245508</v>
      </c>
      <c r="N5" s="44">
        <f t="shared" ref="N5:N9" si="1">K5+L5+M5</f>
        <v>125.300714245508</v>
      </c>
      <c r="O5" s="40">
        <f t="shared" ref="O5:O12" si="2">K5/$K$2</f>
        <v>0.36</v>
      </c>
      <c r="P5" s="41">
        <f t="shared" ref="P5:P9" si="3">L5/$L$2</f>
        <v>0</v>
      </c>
      <c r="Q5" s="42">
        <f t="shared" ref="Q5:Q12" si="4">M5/$M$2</f>
        <v>31.235178561377001</v>
      </c>
      <c r="R5" s="44">
        <f t="shared" ref="R5:R12" si="5">(O5+P5+Q5)*$Y$2</f>
        <v>104.58004103815787</v>
      </c>
      <c r="S5" s="44">
        <f t="shared" ref="S5:S12" si="6">R5*$Y$3</f>
        <v>49.048039246896039</v>
      </c>
      <c r="T5" s="43">
        <f t="shared" ref="T5:T12" si="7">R5*$U$4</f>
        <v>18.824407386868415</v>
      </c>
      <c r="U5" s="43"/>
      <c r="V5" s="71">
        <f>($R$4-R5)/$R$4</f>
        <v>0.30396304593643081</v>
      </c>
      <c r="W5" s="73"/>
    </row>
    <row r="6" spans="1:34" ht="15.75" thickBot="1" x14ac:dyDescent="0.3">
      <c r="A6" s="85"/>
      <c r="B6" s="10" t="s">
        <v>37</v>
      </c>
      <c r="C6" s="10" t="s">
        <v>5</v>
      </c>
      <c r="D6" s="3"/>
      <c r="E6" s="4"/>
      <c r="F6" s="5"/>
      <c r="G6" s="6"/>
      <c r="H6" s="7"/>
      <c r="I6" s="8"/>
      <c r="J6" s="9">
        <f t="shared" si="0"/>
        <v>0</v>
      </c>
      <c r="K6" s="63">
        <v>26.1</v>
      </c>
      <c r="L6" s="63">
        <v>0</v>
      </c>
      <c r="M6" s="63">
        <v>66.783799972776009</v>
      </c>
      <c r="N6" s="44">
        <f t="shared" si="1"/>
        <v>92.883799972776018</v>
      </c>
      <c r="O6" s="40">
        <f t="shared" si="2"/>
        <v>26.1</v>
      </c>
      <c r="P6" s="41">
        <f t="shared" si="3"/>
        <v>0</v>
      </c>
      <c r="Q6" s="42">
        <f t="shared" si="4"/>
        <v>16.695949993194002</v>
      </c>
      <c r="R6" s="44">
        <f t="shared" si="5"/>
        <v>141.65459447747213</v>
      </c>
      <c r="S6" s="44">
        <f t="shared" si="6"/>
        <v>66.436004809934431</v>
      </c>
      <c r="T6" s="43">
        <f t="shared" si="7"/>
        <v>25.497827005944984</v>
      </c>
      <c r="U6" s="43"/>
      <c r="V6" s="71">
        <f t="shared" ref="V6:V12" si="8">($R$4-R6)/$R$4</f>
        <v>5.7211763445044028E-2</v>
      </c>
      <c r="W6" s="73"/>
    </row>
    <row r="7" spans="1:34" ht="15.75" thickBot="1" x14ac:dyDescent="0.3">
      <c r="A7" s="85"/>
      <c r="B7" s="10" t="s">
        <v>38</v>
      </c>
      <c r="C7" s="10" t="s">
        <v>42</v>
      </c>
      <c r="D7" s="3"/>
      <c r="E7" s="4"/>
      <c r="F7" s="5"/>
      <c r="G7" s="6"/>
      <c r="H7" s="7"/>
      <c r="I7" s="8"/>
      <c r="J7" s="9">
        <f t="shared" si="0"/>
        <v>0</v>
      </c>
      <c r="K7" s="64">
        <v>3.09</v>
      </c>
      <c r="L7" s="65">
        <v>0</v>
      </c>
      <c r="M7" s="66">
        <v>101.27817744130914</v>
      </c>
      <c r="N7" s="44">
        <f t="shared" si="1"/>
        <v>104.36817744130914</v>
      </c>
      <c r="O7" s="40">
        <f t="shared" si="2"/>
        <v>3.09</v>
      </c>
      <c r="P7" s="41">
        <f t="shared" si="3"/>
        <v>0</v>
      </c>
      <c r="Q7" s="42">
        <f t="shared" si="4"/>
        <v>25.319544360327285</v>
      </c>
      <c r="R7" s="44">
        <f t="shared" si="5"/>
        <v>94.035591832683309</v>
      </c>
      <c r="S7" s="44">
        <f t="shared" si="6"/>
        <v>44.102692569528472</v>
      </c>
      <c r="T7" s="43">
        <f t="shared" si="7"/>
        <v>16.926406529882996</v>
      </c>
      <c r="U7" s="43"/>
      <c r="V7" s="71">
        <f t="shared" si="8"/>
        <v>0.37414208042905123</v>
      </c>
      <c r="W7" s="73"/>
    </row>
    <row r="8" spans="1:34" ht="15.75" thickBot="1" x14ac:dyDescent="0.3">
      <c r="A8" s="85"/>
      <c r="B8" s="10" t="s">
        <v>39</v>
      </c>
      <c r="C8" s="10" t="s">
        <v>43</v>
      </c>
      <c r="D8" s="3"/>
      <c r="E8" s="4"/>
      <c r="F8" s="5"/>
      <c r="G8" s="6"/>
      <c r="H8" s="7"/>
      <c r="I8" s="8"/>
      <c r="J8" s="9">
        <f t="shared" si="0"/>
        <v>0</v>
      </c>
      <c r="K8" s="64">
        <v>0.63</v>
      </c>
      <c r="L8" s="65">
        <v>0</v>
      </c>
      <c r="M8" s="66">
        <v>142.498784810384</v>
      </c>
      <c r="N8" s="44">
        <f t="shared" si="1"/>
        <v>143.12878481038399</v>
      </c>
      <c r="O8" s="40">
        <f t="shared" si="2"/>
        <v>0.63</v>
      </c>
      <c r="P8" s="41">
        <f t="shared" si="3"/>
        <v>0</v>
      </c>
      <c r="Q8" s="42">
        <f t="shared" si="4"/>
        <v>35.624696202595999</v>
      </c>
      <c r="R8" s="44">
        <f t="shared" si="5"/>
        <v>120.00304443059277</v>
      </c>
      <c r="S8" s="44">
        <f t="shared" si="6"/>
        <v>56.281427837948002</v>
      </c>
      <c r="T8" s="43">
        <f t="shared" si="7"/>
        <v>21.600547997506698</v>
      </c>
      <c r="U8" s="43"/>
      <c r="V8" s="71">
        <f t="shared" si="8"/>
        <v>0.20131458455491702</v>
      </c>
      <c r="W8" s="73"/>
    </row>
    <row r="9" spans="1:34" ht="15.75" thickBot="1" x14ac:dyDescent="0.3">
      <c r="A9" s="85"/>
      <c r="B9" s="10" t="s">
        <v>40</v>
      </c>
      <c r="C9" s="10" t="s">
        <v>46</v>
      </c>
      <c r="D9" s="3">
        <v>0</v>
      </c>
      <c r="E9" s="4">
        <v>0</v>
      </c>
      <c r="F9" s="5">
        <v>2680</v>
      </c>
      <c r="G9" s="6">
        <v>26525.464825100298</v>
      </c>
      <c r="H9" s="7">
        <v>1010423.90424092</v>
      </c>
      <c r="I9" s="8">
        <v>1134356.9879187599</v>
      </c>
      <c r="J9" s="9">
        <f t="shared" si="0"/>
        <v>0</v>
      </c>
      <c r="K9" s="64">
        <v>5.52</v>
      </c>
      <c r="L9" s="65">
        <v>0</v>
      </c>
      <c r="M9" s="66">
        <v>99.803910275897721</v>
      </c>
      <c r="N9" s="44">
        <f t="shared" si="1"/>
        <v>105.32391027589772</v>
      </c>
      <c r="O9" s="40">
        <f t="shared" si="2"/>
        <v>5.52</v>
      </c>
      <c r="P9" s="41">
        <f t="shared" si="3"/>
        <v>0</v>
      </c>
      <c r="Q9" s="42">
        <f t="shared" si="4"/>
        <v>24.95097756897443</v>
      </c>
      <c r="R9" s="44">
        <f t="shared" si="5"/>
        <v>100.85893575330536</v>
      </c>
      <c r="S9" s="44">
        <f t="shared" si="6"/>
        <v>47.302840868300208</v>
      </c>
      <c r="T9" s="43">
        <f t="shared" si="7"/>
        <v>18.154608435594962</v>
      </c>
      <c r="U9" s="43"/>
      <c r="V9" s="71">
        <f t="shared" si="8"/>
        <v>0.32872902195353315</v>
      </c>
      <c r="W9" s="73"/>
      <c r="AC9" s="92" t="s">
        <v>63</v>
      </c>
      <c r="AD9" s="92"/>
      <c r="AE9" s="92"/>
      <c r="AF9" s="92"/>
    </row>
    <row r="10" spans="1:34" ht="15.75" thickBot="1" x14ac:dyDescent="0.3">
      <c r="A10" s="85"/>
      <c r="B10" s="10" t="s">
        <v>66</v>
      </c>
      <c r="C10" s="10" t="s">
        <v>65</v>
      </c>
      <c r="D10" s="3">
        <v>0</v>
      </c>
      <c r="E10" s="4">
        <v>0</v>
      </c>
      <c r="F10" s="5">
        <v>2680</v>
      </c>
      <c r="G10" s="6">
        <v>26525.464825100298</v>
      </c>
      <c r="H10" s="7">
        <v>1010423.90424092</v>
      </c>
      <c r="I10" s="8">
        <v>1134356.9879187599</v>
      </c>
      <c r="J10" s="9">
        <f t="shared" ref="J10" si="9">E10*-1/1000/17.5</f>
        <v>0</v>
      </c>
      <c r="K10" s="64">
        <v>7</v>
      </c>
      <c r="L10" s="65">
        <v>0</v>
      </c>
      <c r="M10" s="66">
        <v>101</v>
      </c>
      <c r="N10" s="44">
        <f t="shared" ref="N10" si="10">K10+L10+M10</f>
        <v>108</v>
      </c>
      <c r="O10" s="40">
        <f t="shared" ref="O10" si="11">K10/$K$2</f>
        <v>7</v>
      </c>
      <c r="P10" s="41">
        <f t="shared" ref="P10" si="12">L10/$L$2</f>
        <v>0</v>
      </c>
      <c r="Q10" s="42">
        <f t="shared" ref="Q10" si="13">M10/$M$2</f>
        <v>25.25</v>
      </c>
      <c r="R10" s="44">
        <f t="shared" ref="R10" si="14">(O10+P10+Q10)*$Y$2</f>
        <v>106.7475</v>
      </c>
      <c r="S10" s="44">
        <f t="shared" ref="S10" si="15">R10*$Y$3</f>
        <v>50.064577499999999</v>
      </c>
      <c r="T10" s="43">
        <f t="shared" ref="T10" si="16">R10*$U$4</f>
        <v>19.214549999999999</v>
      </c>
      <c r="U10" s="43"/>
      <c r="V10" s="71">
        <f t="shared" ref="V10" si="17">($R$4-R10)/$R$4</f>
        <v>0.28953742973966601</v>
      </c>
      <c r="W10" s="73"/>
      <c r="AC10" s="75"/>
      <c r="AD10" s="75"/>
      <c r="AE10" s="75"/>
      <c r="AF10" s="75"/>
    </row>
    <row r="11" spans="1:34" ht="15.75" thickBot="1" x14ac:dyDescent="0.3">
      <c r="A11" s="85"/>
      <c r="B11" s="11" t="s">
        <v>44</v>
      </c>
      <c r="C11" s="11" t="s">
        <v>48</v>
      </c>
      <c r="D11" s="3">
        <v>6110.9697523242603</v>
      </c>
      <c r="E11" s="4">
        <v>0</v>
      </c>
      <c r="F11" s="5">
        <v>3080</v>
      </c>
      <c r="G11" s="6">
        <v>209.25062391493</v>
      </c>
      <c r="H11" s="7">
        <v>326179.37020195898</v>
      </c>
      <c r="I11" s="8">
        <v>1019851.04240423</v>
      </c>
      <c r="J11" s="9">
        <f t="shared" si="0"/>
        <v>0</v>
      </c>
      <c r="K11" s="63">
        <v>1.35</v>
      </c>
      <c r="L11" s="63">
        <v>0</v>
      </c>
      <c r="M11" s="63">
        <v>89.653656426807999</v>
      </c>
      <c r="N11" s="45">
        <f>K11+L11+M11+J11</f>
        <v>91.003656426807993</v>
      </c>
      <c r="O11" s="40">
        <f t="shared" si="2"/>
        <v>1.35</v>
      </c>
      <c r="P11" s="41">
        <f>(L11+J11)/$L$2</f>
        <v>0</v>
      </c>
      <c r="Q11" s="42">
        <f t="shared" si="4"/>
        <v>22.413414106702</v>
      </c>
      <c r="R11" s="45">
        <f t="shared" si="5"/>
        <v>78.65690069318363</v>
      </c>
      <c r="S11" s="45">
        <f t="shared" si="6"/>
        <v>36.890086425103121</v>
      </c>
      <c r="T11" s="43">
        <f t="shared" si="7"/>
        <v>14.158242124773054</v>
      </c>
      <c r="U11" s="43"/>
      <c r="V11" s="71">
        <f t="shared" si="8"/>
        <v>0.47649561970827337</v>
      </c>
      <c r="W11" s="73"/>
      <c r="Y11" t="s">
        <v>11</v>
      </c>
      <c r="Z11" t="s">
        <v>45</v>
      </c>
      <c r="AA11" t="s">
        <v>64</v>
      </c>
      <c r="AD11" t="s">
        <v>11</v>
      </c>
      <c r="AE11" t="s">
        <v>45</v>
      </c>
      <c r="AF11" t="s">
        <v>64</v>
      </c>
    </row>
    <row r="12" spans="1:34" ht="15.75" thickBot="1" x14ac:dyDescent="0.3">
      <c r="A12" s="86"/>
      <c r="B12" s="46" t="s">
        <v>45</v>
      </c>
      <c r="C12" s="46" t="s">
        <v>47</v>
      </c>
      <c r="D12" s="47">
        <v>10815.5610550701</v>
      </c>
      <c r="E12" s="48">
        <v>0</v>
      </c>
      <c r="F12" s="49">
        <v>3440</v>
      </c>
      <c r="G12" s="50">
        <v>253.616477118598</v>
      </c>
      <c r="H12" s="51">
        <v>295448.640543619</v>
      </c>
      <c r="I12" s="52">
        <v>943306.75024550199</v>
      </c>
      <c r="J12" s="53">
        <f t="shared" si="0"/>
        <v>0</v>
      </c>
      <c r="K12" s="67">
        <v>2.9</v>
      </c>
      <c r="L12" s="68">
        <v>0</v>
      </c>
      <c r="M12" s="69">
        <v>83.895143521747826</v>
      </c>
      <c r="N12" s="54">
        <f>K12+L12+M12+J12</f>
        <v>86.795143521747832</v>
      </c>
      <c r="O12" s="40">
        <f t="shared" si="2"/>
        <v>2.9</v>
      </c>
      <c r="P12" s="41">
        <f>(L12+J12)/$L$2</f>
        <v>0</v>
      </c>
      <c r="Q12" s="42">
        <f t="shared" si="4"/>
        <v>20.973785880436957</v>
      </c>
      <c r="R12" s="54">
        <f t="shared" si="5"/>
        <v>79.022231264246329</v>
      </c>
      <c r="S12" s="54">
        <f t="shared" si="6"/>
        <v>37.061426462931529</v>
      </c>
      <c r="T12" s="43">
        <f t="shared" si="7"/>
        <v>14.22400162756434</v>
      </c>
      <c r="U12" s="43"/>
      <c r="V12" s="71">
        <f t="shared" si="8"/>
        <v>0.47406414640433764</v>
      </c>
      <c r="W12" s="73"/>
      <c r="X12" t="s">
        <v>61</v>
      </c>
      <c r="Y12" s="74">
        <f>V29</f>
        <v>0.52377323680991439</v>
      </c>
      <c r="Z12" s="74">
        <f>V30</f>
        <v>0.57660862521306666</v>
      </c>
      <c r="AA12" s="74">
        <f>Z12-Y12</f>
        <v>5.2835388403152272E-2</v>
      </c>
      <c r="AC12" t="s">
        <v>61</v>
      </c>
      <c r="AD12" s="74">
        <v>0.52377323680991439</v>
      </c>
      <c r="AE12" s="74">
        <v>0.57660862521306666</v>
      </c>
      <c r="AF12" s="74">
        <v>5.2835388403152272E-2</v>
      </c>
      <c r="AG12" s="74">
        <f>Y12-AD12</f>
        <v>0</v>
      </c>
      <c r="AH12" s="74">
        <f>Z12-AE12</f>
        <v>0</v>
      </c>
    </row>
    <row r="13" spans="1:34" ht="15.75" thickBot="1" x14ac:dyDescent="0.3">
      <c r="A13" s="87" t="s">
        <v>49</v>
      </c>
      <c r="B13" s="61" t="s">
        <v>35</v>
      </c>
      <c r="C13" s="61" t="s">
        <v>4</v>
      </c>
      <c r="D13" s="33">
        <v>0</v>
      </c>
      <c r="E13" s="34">
        <v>0</v>
      </c>
      <c r="F13" s="35">
        <v>1920</v>
      </c>
      <c r="G13" s="36">
        <v>18977.843738132</v>
      </c>
      <c r="H13" s="37">
        <v>1419486.1499108099</v>
      </c>
      <c r="I13" s="38">
        <v>1722266.5106164699</v>
      </c>
      <c r="J13" s="39">
        <f t="shared" si="0"/>
        <v>0</v>
      </c>
      <c r="K13" s="63">
        <v>0.97</v>
      </c>
      <c r="L13" s="63">
        <v>0</v>
      </c>
      <c r="M13" s="63">
        <v>290.92175488329769</v>
      </c>
      <c r="N13" s="62">
        <f>K13+L13+M13</f>
        <v>291.89175488329772</v>
      </c>
      <c r="O13" s="40">
        <f>K13/$K$2</f>
        <v>0.97</v>
      </c>
      <c r="P13" s="41">
        <f>L13/$L$2</f>
        <v>0</v>
      </c>
      <c r="Q13" s="42">
        <f>M13/$M$2</f>
        <v>72.730438720824424</v>
      </c>
      <c r="R13" s="62">
        <f>(O13+P13+Q13)*$Y$2</f>
        <v>243.94845216592884</v>
      </c>
      <c r="S13" s="62">
        <f>R13*$Y$3</f>
        <v>114.41182406582062</v>
      </c>
      <c r="T13" s="43">
        <f>R13*$U$13</f>
        <v>21.955360694933596</v>
      </c>
      <c r="U13" s="60">
        <v>0.09</v>
      </c>
      <c r="V13" s="71">
        <f>($R$13-R13)/$R$13</f>
        <v>0</v>
      </c>
      <c r="W13" s="73"/>
      <c r="X13" t="s">
        <v>3</v>
      </c>
      <c r="Y13" s="74">
        <f>V65</f>
        <v>0.74565547916735586</v>
      </c>
      <c r="Z13" s="74">
        <f>V66</f>
        <v>0.77956336247053248</v>
      </c>
      <c r="AA13" s="74">
        <f t="shared" ref="AA13:AA18" si="18">Z13-Y13</f>
        <v>3.3907883303176622E-2</v>
      </c>
      <c r="AC13" t="s">
        <v>3</v>
      </c>
      <c r="AD13" s="74">
        <v>0.62684124829291665</v>
      </c>
      <c r="AE13" s="74">
        <v>0.60966408400114813</v>
      </c>
      <c r="AF13" s="74">
        <v>-1.7177164291768521E-2</v>
      </c>
      <c r="AG13" s="74">
        <f t="shared" ref="AG13:AG18" si="19">Y13-AD13</f>
        <v>0.11881423087443921</v>
      </c>
      <c r="AH13" s="74">
        <f t="shared" ref="AH13:AH18" si="20">Z13-AE13</f>
        <v>0.16989927846938435</v>
      </c>
    </row>
    <row r="14" spans="1:34" ht="15.75" thickBot="1" x14ac:dyDescent="0.3">
      <c r="A14" s="88"/>
      <c r="B14" s="10" t="s">
        <v>36</v>
      </c>
      <c r="C14" s="10" t="s">
        <v>41</v>
      </c>
      <c r="D14" s="3">
        <v>0</v>
      </c>
      <c r="E14" s="4">
        <v>0</v>
      </c>
      <c r="F14" s="5">
        <v>2030</v>
      </c>
      <c r="G14" s="6">
        <v>18995.5458577473</v>
      </c>
      <c r="H14" s="7">
        <v>1032141.20569865</v>
      </c>
      <c r="I14" s="8">
        <v>1319559.4778263699</v>
      </c>
      <c r="J14" s="9">
        <f t="shared" si="0"/>
        <v>0</v>
      </c>
      <c r="K14" s="63">
        <v>1.41</v>
      </c>
      <c r="L14" s="63">
        <v>6.3718996562654853E-2</v>
      </c>
      <c r="M14" s="63">
        <v>143.00472843133772</v>
      </c>
      <c r="N14" s="44">
        <f t="shared" ref="N14:N18" si="21">K14+L14+M14</f>
        <v>144.47844742790039</v>
      </c>
      <c r="O14" s="40">
        <f t="shared" ref="O14:O21" si="22">K14/$K$2</f>
        <v>1.41</v>
      </c>
      <c r="P14" s="41">
        <f t="shared" ref="P14:P18" si="23">L14/$L$2</f>
        <v>1.5171189657774965E-2</v>
      </c>
      <c r="Q14" s="42">
        <f t="shared" ref="Q14:Q21" si="24">M14/$M$2</f>
        <v>35.751182107834431</v>
      </c>
      <c r="R14" s="44">
        <f t="shared" ref="R14:R21" si="25">(O14+P14+Q14)*$Y$2</f>
        <v>123.05372941469921</v>
      </c>
      <c r="S14" s="44">
        <f t="shared" ref="S14:S21" si="26">R14*$Y$3</f>
        <v>57.712199095493922</v>
      </c>
      <c r="T14" s="43">
        <f t="shared" ref="T14:T21" si="27">R14*$U$13</f>
        <v>11.074835647322928</v>
      </c>
      <c r="U14" s="43"/>
      <c r="V14" s="71">
        <f t="shared" ref="V14:V21" si="28">($R$13-R14)/$R$13</f>
        <v>0.49557487115761434</v>
      </c>
      <c r="W14" s="73"/>
      <c r="X14" t="s">
        <v>60</v>
      </c>
      <c r="Y14" s="74">
        <f>V20</f>
        <v>0.51163285775438228</v>
      </c>
      <c r="Z14" s="74">
        <f>V21</f>
        <v>0.55990317364872233</v>
      </c>
      <c r="AA14" s="74">
        <f t="shared" si="18"/>
        <v>4.8270315894340055E-2</v>
      </c>
      <c r="AC14" t="s">
        <v>60</v>
      </c>
      <c r="AD14" s="74">
        <v>0.51163285775438228</v>
      </c>
      <c r="AE14" s="74">
        <v>0.55990317364872233</v>
      </c>
      <c r="AF14" s="74">
        <v>4.8270315894340055E-2</v>
      </c>
      <c r="AG14" s="74">
        <f t="shared" si="19"/>
        <v>0</v>
      </c>
      <c r="AH14" s="74">
        <f t="shared" si="20"/>
        <v>0</v>
      </c>
    </row>
    <row r="15" spans="1:34" ht="15.75" thickBot="1" x14ac:dyDescent="0.3">
      <c r="A15" s="88"/>
      <c r="B15" s="10" t="s">
        <v>37</v>
      </c>
      <c r="C15" s="10" t="s">
        <v>5</v>
      </c>
      <c r="D15" s="3"/>
      <c r="E15" s="4"/>
      <c r="F15" s="5"/>
      <c r="G15" s="6"/>
      <c r="H15" s="7"/>
      <c r="I15" s="8"/>
      <c r="J15" s="9">
        <f t="shared" si="0"/>
        <v>0</v>
      </c>
      <c r="K15" s="63">
        <v>26.1</v>
      </c>
      <c r="L15" s="63">
        <v>0.66681042141384572</v>
      </c>
      <c r="M15" s="63">
        <v>84.15759801810114</v>
      </c>
      <c r="N15" s="44">
        <f t="shared" si="21"/>
        <v>110.92440843951499</v>
      </c>
      <c r="O15" s="40">
        <f t="shared" si="22"/>
        <v>26.1</v>
      </c>
      <c r="P15" s="41">
        <f t="shared" si="23"/>
        <v>0.15876438605091564</v>
      </c>
      <c r="Q15" s="42">
        <f t="shared" si="24"/>
        <v>21.039399504525285</v>
      </c>
      <c r="R15" s="44">
        <f t="shared" si="25"/>
        <v>156.55692247780723</v>
      </c>
      <c r="S15" s="44">
        <f t="shared" si="26"/>
        <v>73.425196642091592</v>
      </c>
      <c r="T15" s="43">
        <f t="shared" si="27"/>
        <v>14.090123023002651</v>
      </c>
      <c r="U15" s="43"/>
      <c r="V15" s="71">
        <f t="shared" si="28"/>
        <v>0.35823768879123546</v>
      </c>
      <c r="W15" s="73"/>
      <c r="X15" t="s">
        <v>1</v>
      </c>
      <c r="Y15" s="74">
        <f>V47</f>
        <v>0.77760225640749658</v>
      </c>
      <c r="Z15" s="74">
        <f>V48</f>
        <v>0.78011271458906706</v>
      </c>
      <c r="AA15" s="74">
        <f t="shared" si="18"/>
        <v>2.5104581815704741E-3</v>
      </c>
      <c r="AC15" t="s">
        <v>1</v>
      </c>
      <c r="AD15" s="74">
        <v>0.65325284496651503</v>
      </c>
      <c r="AE15" s="74">
        <v>0.63170666577511259</v>
      </c>
      <c r="AF15" s="74">
        <v>-2.1546179191402448E-2</v>
      </c>
      <c r="AG15" s="74">
        <f t="shared" si="19"/>
        <v>0.12434941144098155</v>
      </c>
      <c r="AH15" s="74">
        <f t="shared" si="20"/>
        <v>0.14840604881395447</v>
      </c>
    </row>
    <row r="16" spans="1:34" ht="15.75" thickBot="1" x14ac:dyDescent="0.3">
      <c r="A16" s="88"/>
      <c r="B16" s="10" t="s">
        <v>38</v>
      </c>
      <c r="C16" s="10" t="s">
        <v>42</v>
      </c>
      <c r="D16" s="3"/>
      <c r="E16" s="4"/>
      <c r="F16" s="5"/>
      <c r="G16" s="6"/>
      <c r="H16" s="7"/>
      <c r="I16" s="8"/>
      <c r="J16" s="9">
        <f t="shared" si="0"/>
        <v>0</v>
      </c>
      <c r="K16" s="64">
        <v>1.89</v>
      </c>
      <c r="L16" s="65">
        <v>8.2947679792131426E-2</v>
      </c>
      <c r="M16" s="66">
        <v>154.1205518750383</v>
      </c>
      <c r="N16" s="44">
        <f t="shared" si="21"/>
        <v>156.09349955483043</v>
      </c>
      <c r="O16" s="40">
        <f t="shared" si="22"/>
        <v>1.89</v>
      </c>
      <c r="P16" s="41">
        <f t="shared" si="23"/>
        <v>1.9749447569555101E-2</v>
      </c>
      <c r="Q16" s="42">
        <f t="shared" si="24"/>
        <v>38.530137968759576</v>
      </c>
      <c r="R16" s="44">
        <f t="shared" si="25"/>
        <v>133.85602734804942</v>
      </c>
      <c r="S16" s="44">
        <f t="shared" si="26"/>
        <v>62.778476826235178</v>
      </c>
      <c r="T16" s="43">
        <f t="shared" si="27"/>
        <v>12.047042461324448</v>
      </c>
      <c r="U16" s="43"/>
      <c r="V16" s="71">
        <f t="shared" si="28"/>
        <v>0.45129380342613024</v>
      </c>
      <c r="W16" s="73"/>
      <c r="X16" t="s">
        <v>2</v>
      </c>
      <c r="Y16" s="74">
        <f>V56</f>
        <v>0.63092080215756563</v>
      </c>
      <c r="Z16" s="74">
        <f>V57</f>
        <v>0.62058627330054761</v>
      </c>
      <c r="AA16" s="74">
        <f t="shared" si="18"/>
        <v>-1.0334528857018022E-2</v>
      </c>
      <c r="AC16" t="s">
        <v>2</v>
      </c>
      <c r="AD16" s="74">
        <v>0.54833025612434128</v>
      </c>
      <c r="AE16" s="74">
        <v>0.5305929593389781</v>
      </c>
      <c r="AF16" s="74">
        <v>-1.7737296785363177E-2</v>
      </c>
      <c r="AG16" s="74">
        <f t="shared" si="19"/>
        <v>8.2590546033224355E-2</v>
      </c>
      <c r="AH16" s="74">
        <f t="shared" si="20"/>
        <v>8.999331396156951E-2</v>
      </c>
    </row>
    <row r="17" spans="1:34" ht="15.75" thickBot="1" x14ac:dyDescent="0.3">
      <c r="A17" s="88"/>
      <c r="B17" s="10" t="s">
        <v>39</v>
      </c>
      <c r="C17" s="10" t="s">
        <v>43</v>
      </c>
      <c r="D17" s="3"/>
      <c r="E17" s="4"/>
      <c r="F17" s="5"/>
      <c r="G17" s="6"/>
      <c r="H17" s="7"/>
      <c r="I17" s="8"/>
      <c r="J17" s="9">
        <f t="shared" si="0"/>
        <v>0</v>
      </c>
      <c r="K17" s="64">
        <v>1.62</v>
      </c>
      <c r="L17" s="65">
        <v>0</v>
      </c>
      <c r="M17" s="66">
        <v>227.88869152928859</v>
      </c>
      <c r="N17" s="44">
        <f t="shared" si="21"/>
        <v>229.5086915292886</v>
      </c>
      <c r="O17" s="40">
        <f t="shared" si="22"/>
        <v>1.62</v>
      </c>
      <c r="P17" s="41">
        <f t="shared" si="23"/>
        <v>0</v>
      </c>
      <c r="Q17" s="42">
        <f t="shared" si="24"/>
        <v>56.972172882322148</v>
      </c>
      <c r="R17" s="44">
        <f t="shared" si="25"/>
        <v>193.94009224048631</v>
      </c>
      <c r="S17" s="44">
        <f t="shared" si="26"/>
        <v>90.957903260788072</v>
      </c>
      <c r="T17" s="43">
        <f t="shared" si="27"/>
        <v>17.454608301643766</v>
      </c>
      <c r="U17" s="43"/>
      <c r="V17" s="71">
        <f t="shared" si="28"/>
        <v>0.20499560247846069</v>
      </c>
      <c r="W17" s="73"/>
      <c r="X17" t="s">
        <v>0</v>
      </c>
      <c r="Y17" s="74">
        <f>V11</f>
        <v>0.47649561970827337</v>
      </c>
      <c r="Z17" s="74">
        <f>V12</f>
        <v>0.47406414640433764</v>
      </c>
      <c r="AA17" s="74">
        <f t="shared" si="18"/>
        <v>-2.4314733039357272E-3</v>
      </c>
      <c r="AC17" t="s">
        <v>0</v>
      </c>
      <c r="AD17" s="74">
        <v>0.47649561970827337</v>
      </c>
      <c r="AE17" s="74">
        <v>0.47406414640433764</v>
      </c>
      <c r="AF17" s="74">
        <v>-2.4314733039357272E-3</v>
      </c>
      <c r="AG17" s="74">
        <f t="shared" si="19"/>
        <v>0</v>
      </c>
      <c r="AH17" s="74">
        <f t="shared" si="20"/>
        <v>0</v>
      </c>
    </row>
    <row r="18" spans="1:34" ht="15.75" thickBot="1" x14ac:dyDescent="0.3">
      <c r="A18" s="88"/>
      <c r="B18" s="10" t="s">
        <v>40</v>
      </c>
      <c r="C18" s="10" t="s">
        <v>46</v>
      </c>
      <c r="D18" s="3">
        <v>0</v>
      </c>
      <c r="E18" s="4">
        <v>0</v>
      </c>
      <c r="F18" s="5">
        <v>2680</v>
      </c>
      <c r="G18" s="6">
        <v>26525.464825100298</v>
      </c>
      <c r="H18" s="7">
        <v>1010423.90424092</v>
      </c>
      <c r="I18" s="8">
        <v>1134356.9879187599</v>
      </c>
      <c r="J18" s="9">
        <f t="shared" si="0"/>
        <v>0</v>
      </c>
      <c r="K18" s="64">
        <v>10.02</v>
      </c>
      <c r="L18" s="65">
        <v>0.16244718666682112</v>
      </c>
      <c r="M18" s="66">
        <v>116.49531049601201</v>
      </c>
      <c r="N18" s="44">
        <f t="shared" si="21"/>
        <v>126.67775768267883</v>
      </c>
      <c r="O18" s="40">
        <f t="shared" si="22"/>
        <v>10.02</v>
      </c>
      <c r="P18" s="41">
        <f t="shared" si="23"/>
        <v>3.8677901587338359E-2</v>
      </c>
      <c r="Q18" s="42">
        <f t="shared" si="24"/>
        <v>29.123827624003003</v>
      </c>
      <c r="R18" s="44">
        <f t="shared" si="25"/>
        <v>129.69409328970403</v>
      </c>
      <c r="S18" s="44">
        <f t="shared" si="26"/>
        <v>60.826529752871188</v>
      </c>
      <c r="T18" s="43">
        <f t="shared" si="27"/>
        <v>11.672468396073363</v>
      </c>
      <c r="U18" s="43"/>
      <c r="V18" s="71">
        <f t="shared" si="28"/>
        <v>0.46835451449600218</v>
      </c>
      <c r="W18" s="73"/>
      <c r="X18" t="s">
        <v>62</v>
      </c>
      <c r="Y18" s="74">
        <f>V38</f>
        <v>0.71771876652365074</v>
      </c>
      <c r="Z18" s="74">
        <f>V39</f>
        <v>0.75586743902646036</v>
      </c>
      <c r="AA18" s="74">
        <f t="shared" si="18"/>
        <v>3.8148672502809622E-2</v>
      </c>
      <c r="AC18" t="s">
        <v>62</v>
      </c>
      <c r="AD18" s="74">
        <v>0.69581205351009934</v>
      </c>
      <c r="AE18" s="74">
        <v>0.73055191721295876</v>
      </c>
      <c r="AF18" s="74">
        <v>3.4739863702859419E-2</v>
      </c>
      <c r="AG18" s="74">
        <f t="shared" si="19"/>
        <v>2.1906713013551404E-2</v>
      </c>
      <c r="AH18" s="74">
        <f t="shared" si="20"/>
        <v>2.5315521813501607E-2</v>
      </c>
    </row>
    <row r="19" spans="1:34" ht="15.75" thickBot="1" x14ac:dyDescent="0.3">
      <c r="A19" s="88"/>
      <c r="B19" s="10" t="s">
        <v>66</v>
      </c>
      <c r="C19" s="10" t="s">
        <v>65</v>
      </c>
      <c r="D19" s="3">
        <v>0</v>
      </c>
      <c r="E19" s="4">
        <v>0</v>
      </c>
      <c r="F19" s="5">
        <v>2680</v>
      </c>
      <c r="G19" s="6">
        <v>26525.464825100298</v>
      </c>
      <c r="H19" s="7">
        <v>1010423.90424092</v>
      </c>
      <c r="I19" s="8">
        <v>1134356.9879187599</v>
      </c>
      <c r="J19" s="9">
        <f t="shared" si="0"/>
        <v>0</v>
      </c>
      <c r="K19" s="64">
        <v>7</v>
      </c>
      <c r="L19" s="65">
        <v>0</v>
      </c>
      <c r="M19" s="66">
        <v>149</v>
      </c>
      <c r="N19" s="44">
        <f t="shared" ref="N19" si="29">K19+L19+M19</f>
        <v>156</v>
      </c>
      <c r="O19" s="40">
        <f t="shared" ref="O19" si="30">K19/$K$2</f>
        <v>7</v>
      </c>
      <c r="P19" s="41">
        <f t="shared" ref="P19" si="31">L19/$L$2</f>
        <v>0</v>
      </c>
      <c r="Q19" s="42">
        <f t="shared" ref="Q19" si="32">M19/$M$2</f>
        <v>37.25</v>
      </c>
      <c r="R19" s="44">
        <f t="shared" ref="R19" si="33">(O19+P19+Q19)*$Y$2</f>
        <v>146.4675</v>
      </c>
      <c r="S19" s="44">
        <f t="shared" ref="S19" si="34">R19*$Y$3</f>
        <v>68.693257500000001</v>
      </c>
      <c r="T19" s="43">
        <f t="shared" ref="T19" si="35">R19*$U$13</f>
        <v>13.182074999999999</v>
      </c>
      <c r="U19" s="43"/>
      <c r="V19" s="71">
        <f t="shared" ref="V19" si="36">($R$13-R19)/$R$13</f>
        <v>0.39959651844654565</v>
      </c>
      <c r="W19" s="73"/>
      <c r="Y19" s="74"/>
      <c r="Z19" s="74"/>
      <c r="AA19" s="74"/>
      <c r="AD19" s="74"/>
      <c r="AE19" s="74"/>
      <c r="AF19" s="74"/>
      <c r="AG19" s="74"/>
      <c r="AH19" s="74"/>
    </row>
    <row r="20" spans="1:34" ht="15.75" thickBot="1" x14ac:dyDescent="0.3">
      <c r="A20" s="88"/>
      <c r="B20" s="11" t="s">
        <v>44</v>
      </c>
      <c r="C20" s="11" t="s">
        <v>48</v>
      </c>
      <c r="D20" s="3">
        <v>6110.9697523242603</v>
      </c>
      <c r="E20" s="4">
        <v>0</v>
      </c>
      <c r="F20" s="5">
        <v>3080</v>
      </c>
      <c r="G20" s="6">
        <v>209.25062391493</v>
      </c>
      <c r="H20" s="7">
        <v>326179.37020195898</v>
      </c>
      <c r="I20" s="8">
        <v>1019851.04240423</v>
      </c>
      <c r="J20" s="9">
        <f t="shared" si="0"/>
        <v>0</v>
      </c>
      <c r="K20" s="63">
        <v>1.88</v>
      </c>
      <c r="L20" s="63">
        <v>0</v>
      </c>
      <c r="M20" s="63">
        <v>136.45149056134915</v>
      </c>
      <c r="N20" s="45">
        <f>K20+L20+M20+J20</f>
        <v>138.33149056134914</v>
      </c>
      <c r="O20" s="40">
        <f t="shared" si="22"/>
        <v>1.88</v>
      </c>
      <c r="P20" s="41">
        <f>(L20+J20)/$L$2</f>
        <v>0</v>
      </c>
      <c r="Q20" s="42">
        <f t="shared" si="24"/>
        <v>34.112872640337287</v>
      </c>
      <c r="R20" s="45">
        <f t="shared" si="25"/>
        <v>119.13640843951643</v>
      </c>
      <c r="S20" s="45">
        <f t="shared" si="26"/>
        <v>55.874975558133201</v>
      </c>
      <c r="T20" s="43">
        <f t="shared" si="27"/>
        <v>10.722276759556479</v>
      </c>
      <c r="U20" s="43"/>
      <c r="V20" s="71">
        <f t="shared" si="28"/>
        <v>0.51163285775438228</v>
      </c>
      <c r="W20" s="73"/>
    </row>
    <row r="21" spans="1:34" ht="15.75" thickBot="1" x14ac:dyDescent="0.3">
      <c r="A21" s="89"/>
      <c r="B21" s="46" t="s">
        <v>45</v>
      </c>
      <c r="C21" s="46" t="s">
        <v>47</v>
      </c>
      <c r="D21" s="47">
        <v>10815.5610550701</v>
      </c>
      <c r="E21" s="48">
        <v>0</v>
      </c>
      <c r="F21" s="49">
        <v>3440</v>
      </c>
      <c r="G21" s="50">
        <v>253.616477118598</v>
      </c>
      <c r="H21" s="51">
        <v>295448.640543619</v>
      </c>
      <c r="I21" s="52">
        <v>943306.75024550199</v>
      </c>
      <c r="J21" s="53">
        <f t="shared" si="0"/>
        <v>0</v>
      </c>
      <c r="K21" s="67">
        <v>1.96</v>
      </c>
      <c r="L21" s="68">
        <v>0</v>
      </c>
      <c r="M21" s="69">
        <v>121.90131672692658</v>
      </c>
      <c r="N21" s="54">
        <f>K21+L21+M21+J21</f>
        <v>123.86131672692657</v>
      </c>
      <c r="O21" s="40">
        <f t="shared" si="22"/>
        <v>1.96</v>
      </c>
      <c r="P21" s="41">
        <f>(L21+J21)/$L$2</f>
        <v>0</v>
      </c>
      <c r="Q21" s="42">
        <f t="shared" si="24"/>
        <v>30.475329181731645</v>
      </c>
      <c r="R21" s="54">
        <f t="shared" si="25"/>
        <v>107.36093959153175</v>
      </c>
      <c r="S21" s="54">
        <f t="shared" si="26"/>
        <v>50.352280668428385</v>
      </c>
      <c r="T21" s="43">
        <f t="shared" si="27"/>
        <v>9.6624845632378573</v>
      </c>
      <c r="U21" s="43"/>
      <c r="V21" s="71">
        <f t="shared" si="28"/>
        <v>0.55990317364872233</v>
      </c>
      <c r="W21" s="73"/>
    </row>
    <row r="22" spans="1:34" ht="15.75" thickBot="1" x14ac:dyDescent="0.3">
      <c r="A22" s="83" t="s">
        <v>51</v>
      </c>
      <c r="B22" s="61" t="s">
        <v>35</v>
      </c>
      <c r="C22" s="61" t="s">
        <v>4</v>
      </c>
      <c r="D22" s="33">
        <v>0</v>
      </c>
      <c r="E22" s="34">
        <v>0</v>
      </c>
      <c r="F22" s="35">
        <v>1920</v>
      </c>
      <c r="G22" s="36">
        <v>18977.843738132</v>
      </c>
      <c r="H22" s="37">
        <v>1419486.1499108099</v>
      </c>
      <c r="I22" s="38">
        <v>1722266.5106164699</v>
      </c>
      <c r="J22" s="39">
        <f t="shared" si="0"/>
        <v>0</v>
      </c>
      <c r="K22" s="63">
        <v>0.81</v>
      </c>
      <c r="L22" s="63">
        <v>0</v>
      </c>
      <c r="M22" s="63">
        <v>281.71428571428572</v>
      </c>
      <c r="N22" s="62">
        <f>K22+L22+M22</f>
        <v>282.52428571428572</v>
      </c>
      <c r="O22" s="40">
        <f>K22/$K$2</f>
        <v>0.81</v>
      </c>
      <c r="P22" s="41">
        <f>L22/$L$2</f>
        <v>0</v>
      </c>
      <c r="Q22" s="42">
        <f>M22/$M$2</f>
        <v>70.428571428571431</v>
      </c>
      <c r="R22" s="62">
        <f>(O22+P22+Q22)*$Y$2</f>
        <v>235.79967142857146</v>
      </c>
      <c r="S22" s="62">
        <f>R22*$Y$3</f>
        <v>110.59004590000001</v>
      </c>
      <c r="T22" s="43">
        <f>R22*$U$13</f>
        <v>21.221970428571431</v>
      </c>
      <c r="U22" s="60">
        <v>0.09</v>
      </c>
      <c r="V22" s="71">
        <f>($R$22-R22)/$R$22</f>
        <v>0</v>
      </c>
      <c r="W22" s="73"/>
    </row>
    <row r="23" spans="1:34" ht="15.75" thickBot="1" x14ac:dyDescent="0.3">
      <c r="A23" s="84"/>
      <c r="B23" s="10" t="s">
        <v>36</v>
      </c>
      <c r="C23" s="10" t="s">
        <v>41</v>
      </c>
      <c r="D23" s="3">
        <v>0</v>
      </c>
      <c r="E23" s="4">
        <v>0</v>
      </c>
      <c r="F23" s="5">
        <v>2030</v>
      </c>
      <c r="G23" s="6">
        <v>18995.5458577473</v>
      </c>
      <c r="H23" s="7">
        <v>1032141.20569865</v>
      </c>
      <c r="I23" s="8">
        <v>1319559.4778263699</v>
      </c>
      <c r="J23" s="9">
        <f t="shared" si="0"/>
        <v>0</v>
      </c>
      <c r="K23" s="63">
        <v>2.04</v>
      </c>
      <c r="L23" s="63">
        <v>9.4285714285714278E-2</v>
      </c>
      <c r="M23" s="63">
        <v>130.28571428571428</v>
      </c>
      <c r="N23" s="44">
        <f t="shared" ref="N23:N28" si="37">K23+L23+M23</f>
        <v>132.41999999999999</v>
      </c>
      <c r="O23" s="40">
        <f t="shared" ref="O23:O30" si="38">K23/$K$2</f>
        <v>2.04</v>
      </c>
      <c r="P23" s="41">
        <f t="shared" ref="P23:P28" si="39">L23/$L$2</f>
        <v>2.2448979591836733E-2</v>
      </c>
      <c r="Q23" s="42">
        <f t="shared" ref="Q23:Q30" si="40">M23/$M$2</f>
        <v>32.571428571428569</v>
      </c>
      <c r="R23" s="44">
        <f t="shared" ref="R23:R30" si="41">(O23+P23+Q23)*$Y$2</f>
        <v>114.63813469387755</v>
      </c>
      <c r="S23" s="44">
        <f t="shared" ref="S23:S30" si="42">R23*$Y$3</f>
        <v>53.765285171428566</v>
      </c>
      <c r="T23" s="43">
        <f t="shared" ref="T23:T30" si="43">R23*$U$13</f>
        <v>10.317432122448979</v>
      </c>
      <c r="U23" s="43"/>
      <c r="V23" s="71">
        <f t="shared" ref="V23:V30" si="44">($R$22-R23)/$R$22</f>
        <v>0.51383250875901332</v>
      </c>
      <c r="W23" s="73"/>
    </row>
    <row r="24" spans="1:34" ht="15.75" thickBot="1" x14ac:dyDescent="0.3">
      <c r="A24" s="84"/>
      <c r="B24" s="10" t="s">
        <v>37</v>
      </c>
      <c r="C24" s="10" t="s">
        <v>5</v>
      </c>
      <c r="D24" s="3"/>
      <c r="E24" s="4"/>
      <c r="F24" s="5"/>
      <c r="G24" s="6"/>
      <c r="H24" s="7"/>
      <c r="I24" s="8"/>
      <c r="J24" s="9">
        <f t="shared" si="0"/>
        <v>0</v>
      </c>
      <c r="K24" s="63">
        <v>26.1</v>
      </c>
      <c r="L24" s="63">
        <v>0.95428571428571429</v>
      </c>
      <c r="M24" s="63">
        <v>73.142857142857139</v>
      </c>
      <c r="N24" s="44">
        <f t="shared" si="37"/>
        <v>100.19714285714285</v>
      </c>
      <c r="O24" s="40">
        <f t="shared" si="38"/>
        <v>26.1</v>
      </c>
      <c r="P24" s="41">
        <f t="shared" si="39"/>
        <v>0.22721088435374148</v>
      </c>
      <c r="Q24" s="42">
        <f t="shared" si="40"/>
        <v>18.285714285714285</v>
      </c>
      <c r="R24" s="44">
        <f t="shared" si="41"/>
        <v>147.66878231292517</v>
      </c>
      <c r="S24" s="44">
        <f t="shared" si="42"/>
        <v>69.256658904761906</v>
      </c>
      <c r="T24" s="43">
        <f t="shared" si="43"/>
        <v>13.290190408163266</v>
      </c>
      <c r="U24" s="43"/>
      <c r="V24" s="71">
        <f t="shared" si="44"/>
        <v>0.37375323121407711</v>
      </c>
      <c r="W24" s="73"/>
    </row>
    <row r="25" spans="1:34" ht="15.75" thickBot="1" x14ac:dyDescent="0.3">
      <c r="A25" s="84"/>
      <c r="B25" s="10" t="s">
        <v>38</v>
      </c>
      <c r="C25" s="10" t="s">
        <v>42</v>
      </c>
      <c r="D25" s="3"/>
      <c r="E25" s="4"/>
      <c r="F25" s="5"/>
      <c r="G25" s="6"/>
      <c r="H25" s="7"/>
      <c r="I25" s="8"/>
      <c r="J25" s="9">
        <f t="shared" si="0"/>
        <v>0</v>
      </c>
      <c r="K25" s="64">
        <v>1.89</v>
      </c>
      <c r="L25" s="65">
        <v>8.2857142857142851E-2</v>
      </c>
      <c r="M25" s="66">
        <v>154.28571428571428</v>
      </c>
      <c r="N25" s="44">
        <f t="shared" si="37"/>
        <v>156.25857142857143</v>
      </c>
      <c r="O25" s="40">
        <f t="shared" si="38"/>
        <v>1.89</v>
      </c>
      <c r="P25" s="41">
        <f t="shared" si="39"/>
        <v>1.9727891156462583E-2</v>
      </c>
      <c r="Q25" s="42">
        <f t="shared" si="40"/>
        <v>38.571428571428569</v>
      </c>
      <c r="R25" s="44">
        <f t="shared" si="41"/>
        <v>133.99262789115647</v>
      </c>
      <c r="S25" s="44">
        <f t="shared" si="42"/>
        <v>62.842542480952382</v>
      </c>
      <c r="T25" s="43">
        <f t="shared" si="43"/>
        <v>12.059336510204082</v>
      </c>
      <c r="U25" s="43"/>
      <c r="V25" s="71">
        <f t="shared" si="44"/>
        <v>0.43175227056350846</v>
      </c>
      <c r="W25" s="73"/>
    </row>
    <row r="26" spans="1:34" ht="15.75" thickBot="1" x14ac:dyDescent="0.3">
      <c r="A26" s="85"/>
      <c r="B26" s="10" t="s">
        <v>39</v>
      </c>
      <c r="C26" s="10" t="s">
        <v>43</v>
      </c>
      <c r="D26" s="3"/>
      <c r="E26" s="4"/>
      <c r="F26" s="5"/>
      <c r="G26" s="6"/>
      <c r="H26" s="7"/>
      <c r="I26" s="8"/>
      <c r="J26" s="9">
        <f t="shared" si="0"/>
        <v>0</v>
      </c>
      <c r="K26" s="64">
        <v>1.36</v>
      </c>
      <c r="L26" s="65">
        <v>7.9428571428571439E-4</v>
      </c>
      <c r="M26" s="66">
        <v>217.71428571428572</v>
      </c>
      <c r="N26" s="44">
        <f t="shared" si="37"/>
        <v>219.07508000000001</v>
      </c>
      <c r="O26" s="40">
        <f t="shared" si="38"/>
        <v>1.36</v>
      </c>
      <c r="P26" s="41">
        <f t="shared" si="39"/>
        <v>1.8911564625850343E-4</v>
      </c>
      <c r="Q26" s="42">
        <f t="shared" si="40"/>
        <v>54.428571428571431</v>
      </c>
      <c r="R26" s="44">
        <f t="shared" si="41"/>
        <v>184.66079740136055</v>
      </c>
      <c r="S26" s="44">
        <f t="shared" si="42"/>
        <v>86.605913981238089</v>
      </c>
      <c r="T26" s="43">
        <f t="shared" si="43"/>
        <v>16.619471766122448</v>
      </c>
      <c r="U26" s="43"/>
      <c r="V26" s="71">
        <f t="shared" si="44"/>
        <v>0.21687423785364313</v>
      </c>
      <c r="W26" s="73"/>
    </row>
    <row r="27" spans="1:34" ht="15.75" thickBot="1" x14ac:dyDescent="0.3">
      <c r="A27" s="85"/>
      <c r="B27" s="10" t="s">
        <v>40</v>
      </c>
      <c r="C27" s="10" t="s">
        <v>46</v>
      </c>
      <c r="D27" s="3">
        <v>0</v>
      </c>
      <c r="E27" s="4">
        <v>0</v>
      </c>
      <c r="F27" s="5">
        <v>2680</v>
      </c>
      <c r="G27" s="6">
        <v>26525.464825100298</v>
      </c>
      <c r="H27" s="7">
        <v>1010423.90424092</v>
      </c>
      <c r="I27" s="8">
        <v>1134356.9879187599</v>
      </c>
      <c r="J27" s="9">
        <f t="shared" si="0"/>
        <v>0</v>
      </c>
      <c r="K27" s="64">
        <v>10</v>
      </c>
      <c r="L27" s="65">
        <v>0.16228571428571428</v>
      </c>
      <c r="M27" s="66">
        <v>116.57142857142857</v>
      </c>
      <c r="N27" s="44">
        <f t="shared" si="37"/>
        <v>126.73371428571429</v>
      </c>
      <c r="O27" s="40">
        <f t="shared" si="38"/>
        <v>10</v>
      </c>
      <c r="P27" s="41">
        <f t="shared" si="39"/>
        <v>3.8639455782312926E-2</v>
      </c>
      <c r="Q27" s="42">
        <f t="shared" si="40"/>
        <v>29.142857142857142</v>
      </c>
      <c r="R27" s="44">
        <f t="shared" si="41"/>
        <v>129.69075374149659</v>
      </c>
      <c r="S27" s="44">
        <f t="shared" si="42"/>
        <v>60.824963504761897</v>
      </c>
      <c r="T27" s="43">
        <f t="shared" si="43"/>
        <v>11.672167836734692</v>
      </c>
      <c r="U27" s="43"/>
      <c r="V27" s="71">
        <f t="shared" si="44"/>
        <v>0.44999603707767433</v>
      </c>
      <c r="W27" s="73"/>
    </row>
    <row r="28" spans="1:34" ht="15.75" thickBot="1" x14ac:dyDescent="0.3">
      <c r="A28" s="85"/>
      <c r="B28" s="10" t="s">
        <v>66</v>
      </c>
      <c r="C28" s="10" t="s">
        <v>65</v>
      </c>
      <c r="D28" s="3"/>
      <c r="E28" s="4"/>
      <c r="F28" s="5"/>
      <c r="G28" s="6"/>
      <c r="H28" s="7"/>
      <c r="I28" s="8"/>
      <c r="J28" s="9">
        <f t="shared" si="0"/>
        <v>0</v>
      </c>
      <c r="K28" s="64">
        <v>7</v>
      </c>
      <c r="L28" s="65">
        <v>0</v>
      </c>
      <c r="M28" s="66">
        <v>138</v>
      </c>
      <c r="N28" s="44">
        <f t="shared" si="37"/>
        <v>145</v>
      </c>
      <c r="O28" s="40">
        <f t="shared" si="38"/>
        <v>7</v>
      </c>
      <c r="P28" s="41">
        <f t="shared" si="39"/>
        <v>0</v>
      </c>
      <c r="Q28" s="42">
        <f t="shared" si="40"/>
        <v>34.5</v>
      </c>
      <c r="R28" s="44">
        <f t="shared" si="41"/>
        <v>137.36500000000001</v>
      </c>
      <c r="S28" s="44">
        <f t="shared" si="42"/>
        <v>64.424184999999994</v>
      </c>
      <c r="T28" s="43">
        <f t="shared" si="43"/>
        <v>12.36285</v>
      </c>
      <c r="U28" s="43"/>
      <c r="V28" s="71">
        <f t="shared" si="44"/>
        <v>0.41745041811217842</v>
      </c>
      <c r="W28" s="73"/>
    </row>
    <row r="29" spans="1:34" ht="15.75" thickBot="1" x14ac:dyDescent="0.3">
      <c r="A29" s="85"/>
      <c r="B29" s="11" t="s">
        <v>44</v>
      </c>
      <c r="C29" s="11" t="s">
        <v>48</v>
      </c>
      <c r="D29" s="3">
        <v>6110.9697523242603</v>
      </c>
      <c r="E29" s="4">
        <v>0</v>
      </c>
      <c r="F29" s="5">
        <v>3080</v>
      </c>
      <c r="G29" s="6">
        <v>209.25062391493</v>
      </c>
      <c r="H29" s="7">
        <v>326179.37020195898</v>
      </c>
      <c r="I29" s="8">
        <v>1019851.04240423</v>
      </c>
      <c r="J29" s="9">
        <f t="shared" si="0"/>
        <v>0</v>
      </c>
      <c r="K29" s="63">
        <v>1.64</v>
      </c>
      <c r="L29" s="63">
        <v>0</v>
      </c>
      <c r="M29" s="63">
        <v>129.14285714285714</v>
      </c>
      <c r="N29" s="45">
        <f>K29+L29+M29+J29</f>
        <v>130.78285714285713</v>
      </c>
      <c r="O29" s="40">
        <f t="shared" si="38"/>
        <v>1.64</v>
      </c>
      <c r="P29" s="41">
        <f>(L29+J29)/$L$2</f>
        <v>0</v>
      </c>
      <c r="Q29" s="42">
        <f t="shared" si="40"/>
        <v>32.285714285714285</v>
      </c>
      <c r="R29" s="45">
        <f t="shared" si="41"/>
        <v>112.29411428571429</v>
      </c>
      <c r="S29" s="45">
        <f t="shared" si="42"/>
        <v>52.665939599999994</v>
      </c>
      <c r="T29" s="43">
        <f t="shared" si="43"/>
        <v>10.106470285714286</v>
      </c>
      <c r="U29" s="43"/>
      <c r="V29" s="71">
        <f t="shared" si="44"/>
        <v>0.52377323680991439</v>
      </c>
      <c r="W29" s="73"/>
    </row>
    <row r="30" spans="1:34" ht="15.75" thickBot="1" x14ac:dyDescent="0.3">
      <c r="A30" s="86"/>
      <c r="B30" s="46" t="s">
        <v>45</v>
      </c>
      <c r="C30" s="46" t="s">
        <v>47</v>
      </c>
      <c r="D30" s="47">
        <v>10815.5610550701</v>
      </c>
      <c r="E30" s="48">
        <v>0</v>
      </c>
      <c r="F30" s="49">
        <v>3440</v>
      </c>
      <c r="G30" s="50">
        <v>253.616477118598</v>
      </c>
      <c r="H30" s="51">
        <v>295448.640543619</v>
      </c>
      <c r="I30" s="52">
        <v>943306.75024550199</v>
      </c>
      <c r="J30" s="53">
        <f t="shared" si="0"/>
        <v>0</v>
      </c>
      <c r="K30" s="67">
        <v>1.82</v>
      </c>
      <c r="L30" s="68">
        <v>0</v>
      </c>
      <c r="M30" s="69">
        <v>113.36718678000003</v>
      </c>
      <c r="N30" s="54">
        <f>K30+L30+M30+J30</f>
        <v>115.18718678000002</v>
      </c>
      <c r="O30" s="40">
        <f t="shared" si="38"/>
        <v>1.82</v>
      </c>
      <c r="P30" s="41">
        <f>(L30+J30)/$L$2</f>
        <v>0</v>
      </c>
      <c r="Q30" s="42">
        <f t="shared" si="40"/>
        <v>28.341796695000006</v>
      </c>
      <c r="R30" s="54">
        <f t="shared" si="41"/>
        <v>99.835547060450025</v>
      </c>
      <c r="S30" s="54">
        <f t="shared" si="42"/>
        <v>46.822871571351058</v>
      </c>
      <c r="T30" s="43">
        <f t="shared" si="43"/>
        <v>8.9851992354405024</v>
      </c>
      <c r="U30" s="43"/>
      <c r="V30" s="71">
        <f t="shared" si="44"/>
        <v>0.57660862521306666</v>
      </c>
      <c r="W30" s="73"/>
    </row>
    <row r="31" spans="1:34" ht="15.75" thickBot="1" x14ac:dyDescent="0.3">
      <c r="A31" s="83" t="s">
        <v>10</v>
      </c>
      <c r="B31" s="61" t="s">
        <v>35</v>
      </c>
      <c r="C31" s="61" t="s">
        <v>4</v>
      </c>
      <c r="D31" s="33">
        <v>0</v>
      </c>
      <c r="E31" s="34">
        <v>0</v>
      </c>
      <c r="F31" s="35">
        <v>1920</v>
      </c>
      <c r="G31" s="36">
        <v>18977.843738132</v>
      </c>
      <c r="H31" s="37">
        <v>1419486.1499108099</v>
      </c>
      <c r="I31" s="38">
        <v>1722266.5106164699</v>
      </c>
      <c r="J31" s="39">
        <v>0</v>
      </c>
      <c r="K31" s="63">
        <v>2.1</v>
      </c>
      <c r="L31" s="63">
        <v>1.7428571428571429</v>
      </c>
      <c r="M31" s="63">
        <v>168</v>
      </c>
      <c r="N31" s="62">
        <f>K31+L31+M31</f>
        <v>171.84285714285716</v>
      </c>
      <c r="O31" s="40">
        <f>K31/$K$2</f>
        <v>2.1</v>
      </c>
      <c r="P31" s="41">
        <f>L31/$L$2</f>
        <v>0.41496598639455778</v>
      </c>
      <c r="Q31" s="42">
        <f>M31/$M$2</f>
        <v>42</v>
      </c>
      <c r="R31" s="62">
        <f>(O31+P31+Q31)*$Y$2</f>
        <v>147.344537414966</v>
      </c>
      <c r="S31" s="62">
        <f>R31*$Y$3</f>
        <v>69.104588047619046</v>
      </c>
      <c r="T31" s="43">
        <f>R31*$U$31</f>
        <v>24.606537748299324</v>
      </c>
      <c r="U31" s="60">
        <v>0.16700000000000001</v>
      </c>
      <c r="V31" s="71">
        <f>($R$31-R31)/$R$31</f>
        <v>0</v>
      </c>
      <c r="W31" s="73"/>
    </row>
    <row r="32" spans="1:34" ht="15.75" thickBot="1" x14ac:dyDescent="0.3">
      <c r="A32" s="84"/>
      <c r="B32" s="10" t="s">
        <v>36</v>
      </c>
      <c r="C32" s="10" t="s">
        <v>41</v>
      </c>
      <c r="D32" s="3">
        <v>0</v>
      </c>
      <c r="E32" s="4">
        <v>0</v>
      </c>
      <c r="F32" s="5">
        <v>2030</v>
      </c>
      <c r="G32" s="6">
        <v>18995.5458577473</v>
      </c>
      <c r="H32" s="7">
        <v>1032141.20569865</v>
      </c>
      <c r="I32" s="8">
        <v>1319559.4778263699</v>
      </c>
      <c r="J32" s="9">
        <v>0</v>
      </c>
      <c r="K32" s="63">
        <v>2.5099999999999998</v>
      </c>
      <c r="L32" s="63">
        <v>3.6665763666062112</v>
      </c>
      <c r="M32" s="63">
        <v>21.043085776192743</v>
      </c>
      <c r="N32" s="44">
        <f t="shared" ref="N32:N37" si="45">K32+L32+M32</f>
        <v>27.219662142798953</v>
      </c>
      <c r="O32" s="40">
        <f t="shared" ref="O32:O39" si="46">K32/$K$2</f>
        <v>2.5099999999999998</v>
      </c>
      <c r="P32" s="41">
        <f t="shared" ref="P32:P37" si="47">L32/$L$2</f>
        <v>0.87299437300147886</v>
      </c>
      <c r="Q32" s="42">
        <f t="shared" ref="Q32:Q39" si="48">M32/$M$2</f>
        <v>5.2607714440481859</v>
      </c>
      <c r="R32" s="44">
        <f t="shared" ref="R32:R39" si="49">(O32+P32+Q32)*$Y$2</f>
        <v>28.610864854434393</v>
      </c>
      <c r="S32" s="44">
        <f t="shared" ref="S32:S39" si="50">R32*$Y$3</f>
        <v>13.418495616729729</v>
      </c>
      <c r="T32" s="43">
        <f t="shared" ref="T32:T39" si="51">R32*$U$31</f>
        <v>4.7780144306905443</v>
      </c>
      <c r="U32" s="43"/>
      <c r="V32" s="71">
        <f t="shared" ref="V32:V39" si="52">($R$31-R32)/$R$31</f>
        <v>0.80582337590257791</v>
      </c>
      <c r="W32" s="73"/>
    </row>
    <row r="33" spans="1:23" ht="15.75" thickBot="1" x14ac:dyDescent="0.3">
      <c r="A33" s="84"/>
      <c r="B33" s="10" t="s">
        <v>37</v>
      </c>
      <c r="C33" s="10" t="s">
        <v>5</v>
      </c>
      <c r="D33" s="3"/>
      <c r="E33" s="4"/>
      <c r="F33" s="5"/>
      <c r="G33" s="6"/>
      <c r="H33" s="7"/>
      <c r="I33" s="8"/>
      <c r="J33" s="9">
        <v>0</v>
      </c>
      <c r="K33" s="63">
        <v>26.1</v>
      </c>
      <c r="L33" s="63">
        <v>19.052401748899428</v>
      </c>
      <c r="M33" s="63">
        <v>0.87846014162093711</v>
      </c>
      <c r="N33" s="44">
        <f t="shared" si="45"/>
        <v>46.030861890520363</v>
      </c>
      <c r="O33" s="40">
        <f t="shared" si="46"/>
        <v>26.1</v>
      </c>
      <c r="P33" s="41">
        <f t="shared" si="47"/>
        <v>4.5362861306903399</v>
      </c>
      <c r="Q33" s="42">
        <f t="shared" si="48"/>
        <v>0.21961503540523428</v>
      </c>
      <c r="R33" s="44">
        <f t="shared" si="49"/>
        <v>102.13303285977635</v>
      </c>
      <c r="S33" s="44">
        <f t="shared" si="50"/>
        <v>47.900392411235103</v>
      </c>
      <c r="T33" s="43">
        <f t="shared" si="51"/>
        <v>17.056216487582653</v>
      </c>
      <c r="U33" s="43"/>
      <c r="V33" s="71">
        <f t="shared" si="52"/>
        <v>0.30684208148050046</v>
      </c>
      <c r="W33" s="73"/>
    </row>
    <row r="34" spans="1:23" ht="15.75" thickBot="1" x14ac:dyDescent="0.3">
      <c r="A34" s="84"/>
      <c r="B34" s="10" t="s">
        <v>38</v>
      </c>
      <c r="C34" s="10" t="s">
        <v>42</v>
      </c>
      <c r="D34" s="3"/>
      <c r="E34" s="4"/>
      <c r="F34" s="5"/>
      <c r="G34" s="6"/>
      <c r="H34" s="7"/>
      <c r="I34" s="8"/>
      <c r="J34" s="9">
        <v>0</v>
      </c>
      <c r="K34" s="64">
        <v>3.11</v>
      </c>
      <c r="L34" s="65">
        <v>7.1485131462944569</v>
      </c>
      <c r="M34" s="66">
        <v>22.0449871535528</v>
      </c>
      <c r="N34" s="44">
        <f t="shared" si="45"/>
        <v>32.303500299847258</v>
      </c>
      <c r="O34" s="40">
        <f t="shared" si="46"/>
        <v>3.11</v>
      </c>
      <c r="P34" s="41">
        <f t="shared" si="47"/>
        <v>1.7020269395939183</v>
      </c>
      <c r="Q34" s="42">
        <f t="shared" si="48"/>
        <v>5.5112467883881999</v>
      </c>
      <c r="R34" s="44">
        <f t="shared" si="49"/>
        <v>34.170036039620818</v>
      </c>
      <c r="S34" s="44">
        <f t="shared" si="50"/>
        <v>16.025746902582164</v>
      </c>
      <c r="T34" s="43">
        <f t="shared" si="51"/>
        <v>5.7063960186166769</v>
      </c>
      <c r="U34" s="43"/>
      <c r="V34" s="71">
        <f t="shared" si="52"/>
        <v>0.76809431391821581</v>
      </c>
      <c r="W34" s="73"/>
    </row>
    <row r="35" spans="1:23" ht="15.75" thickBot="1" x14ac:dyDescent="0.3">
      <c r="A35" s="85"/>
      <c r="B35" s="10" t="s">
        <v>39</v>
      </c>
      <c r="C35" s="10" t="s">
        <v>43</v>
      </c>
      <c r="D35" s="3"/>
      <c r="E35" s="4"/>
      <c r="F35" s="5"/>
      <c r="G35" s="6"/>
      <c r="H35" s="7"/>
      <c r="I35" s="8"/>
      <c r="J35" s="9">
        <v>0</v>
      </c>
      <c r="K35" s="64">
        <v>2.66</v>
      </c>
      <c r="L35" s="65">
        <v>2.0698074273003426</v>
      </c>
      <c r="M35" s="66">
        <v>109.31468424091599</v>
      </c>
      <c r="N35" s="44">
        <f t="shared" si="45"/>
        <v>114.04449166821634</v>
      </c>
      <c r="O35" s="40">
        <f t="shared" si="46"/>
        <v>2.66</v>
      </c>
      <c r="P35" s="41">
        <f t="shared" si="47"/>
        <v>0.49281129221436726</v>
      </c>
      <c r="Q35" s="42">
        <f t="shared" si="48"/>
        <v>27.328671060228999</v>
      </c>
      <c r="R35" s="44">
        <f t="shared" si="49"/>
        <v>100.89370658658754</v>
      </c>
      <c r="S35" s="44">
        <f t="shared" si="50"/>
        <v>47.319148389109557</v>
      </c>
      <c r="T35" s="43">
        <f t="shared" si="51"/>
        <v>16.849248999960121</v>
      </c>
      <c r="U35" s="43"/>
      <c r="V35" s="71">
        <f t="shared" si="52"/>
        <v>0.31525315863973374</v>
      </c>
      <c r="W35" s="73"/>
    </row>
    <row r="36" spans="1:23" ht="15.75" thickBot="1" x14ac:dyDescent="0.3">
      <c r="A36" s="85"/>
      <c r="B36" s="10" t="s">
        <v>40</v>
      </c>
      <c r="C36" s="10" t="s">
        <v>46</v>
      </c>
      <c r="D36" s="3">
        <v>0</v>
      </c>
      <c r="E36" s="4">
        <v>0</v>
      </c>
      <c r="F36" s="5">
        <v>2680</v>
      </c>
      <c r="G36" s="6">
        <v>26525.464825100298</v>
      </c>
      <c r="H36" s="7">
        <v>1010423.90424092</v>
      </c>
      <c r="I36" s="8">
        <v>1134356.9879187599</v>
      </c>
      <c r="J36" s="9">
        <v>0</v>
      </c>
      <c r="K36" s="64">
        <v>9.31</v>
      </c>
      <c r="L36" s="65">
        <v>6.6923998587471996</v>
      </c>
      <c r="M36" s="66">
        <v>7.0876220315599996</v>
      </c>
      <c r="N36" s="44">
        <f t="shared" si="45"/>
        <v>23.090021890307199</v>
      </c>
      <c r="O36" s="40">
        <f t="shared" si="46"/>
        <v>9.31</v>
      </c>
      <c r="P36" s="41">
        <f t="shared" si="47"/>
        <v>1.5934285377969521</v>
      </c>
      <c r="Q36" s="42">
        <f t="shared" si="48"/>
        <v>1.7719055078899999</v>
      </c>
      <c r="R36" s="44">
        <f t="shared" si="49"/>
        <v>41.955355691223815</v>
      </c>
      <c r="S36" s="44">
        <f t="shared" si="50"/>
        <v>19.677061819183969</v>
      </c>
      <c r="T36" s="43">
        <f t="shared" si="51"/>
        <v>7.0065444004343771</v>
      </c>
      <c r="U36" s="43"/>
      <c r="V36" s="71">
        <f t="shared" si="52"/>
        <v>0.7152567958928463</v>
      </c>
      <c r="W36" s="73"/>
    </row>
    <row r="37" spans="1:23" ht="15.75" thickBot="1" x14ac:dyDescent="0.3">
      <c r="A37" s="85"/>
      <c r="B37" s="10" t="s">
        <v>66</v>
      </c>
      <c r="C37" s="10" t="s">
        <v>65</v>
      </c>
      <c r="D37" s="3">
        <v>0</v>
      </c>
      <c r="E37" s="4">
        <v>0</v>
      </c>
      <c r="F37" s="5">
        <v>2680</v>
      </c>
      <c r="G37" s="6">
        <v>26525.464825100298</v>
      </c>
      <c r="H37" s="7">
        <v>1010423.90424092</v>
      </c>
      <c r="I37" s="8">
        <v>1134356.9879187599</v>
      </c>
      <c r="J37" s="9">
        <v>0</v>
      </c>
      <c r="K37" s="64">
        <v>7</v>
      </c>
      <c r="L37" s="65">
        <v>4</v>
      </c>
      <c r="M37" s="66">
        <v>37</v>
      </c>
      <c r="N37" s="44">
        <f t="shared" si="45"/>
        <v>48</v>
      </c>
      <c r="O37" s="40">
        <f t="shared" si="46"/>
        <v>7</v>
      </c>
      <c r="P37" s="41">
        <f t="shared" si="47"/>
        <v>0.95238095238095233</v>
      </c>
      <c r="Q37" s="42">
        <f t="shared" si="48"/>
        <v>9.25</v>
      </c>
      <c r="R37" s="44">
        <f t="shared" si="49"/>
        <v>56.939880952380953</v>
      </c>
      <c r="S37" s="44">
        <f t="shared" si="50"/>
        <v>26.704804166666666</v>
      </c>
      <c r="T37" s="43">
        <f t="shared" si="51"/>
        <v>9.5089601190476198</v>
      </c>
      <c r="U37" s="43"/>
      <c r="V37" s="71">
        <f t="shared" si="52"/>
        <v>0.6135596069501964</v>
      </c>
      <c r="W37" s="73"/>
    </row>
    <row r="38" spans="1:23" ht="15.75" thickBot="1" x14ac:dyDescent="0.3">
      <c r="A38" s="85"/>
      <c r="B38" s="11" t="s">
        <v>44</v>
      </c>
      <c r="C38" s="11" t="s">
        <v>48</v>
      </c>
      <c r="D38" s="3">
        <v>6110.9697523242603</v>
      </c>
      <c r="E38" s="4">
        <v>0</v>
      </c>
      <c r="F38" s="5">
        <v>3080</v>
      </c>
      <c r="G38" s="6">
        <v>209.25062391493</v>
      </c>
      <c r="H38" s="7">
        <v>326179.37020195898</v>
      </c>
      <c r="I38" s="8">
        <v>1019851.04240423</v>
      </c>
      <c r="J38" s="9">
        <v>-20.542177392471999</v>
      </c>
      <c r="K38" s="63">
        <v>3.06</v>
      </c>
      <c r="L38" s="63">
        <v>4.0957416556222057</v>
      </c>
      <c r="M38" s="63">
        <v>38.022958027188743</v>
      </c>
      <c r="N38" s="45">
        <f>K38+L38+M38+J38</f>
        <v>24.636522290338952</v>
      </c>
      <c r="O38" s="40">
        <f t="shared" si="46"/>
        <v>3.06</v>
      </c>
      <c r="P38" s="41">
        <v>0</v>
      </c>
      <c r="Q38" s="42">
        <f t="shared" si="48"/>
        <v>9.5057395067971857</v>
      </c>
      <c r="R38" s="45">
        <f t="shared" si="49"/>
        <v>41.592597767498688</v>
      </c>
      <c r="S38" s="45">
        <f t="shared" si="50"/>
        <v>19.506928352956884</v>
      </c>
      <c r="T38" s="43">
        <f t="shared" si="51"/>
        <v>6.9459638271722817</v>
      </c>
      <c r="U38" s="43"/>
      <c r="V38" s="71">
        <f t="shared" si="52"/>
        <v>0.71771876652365074</v>
      </c>
      <c r="W38" s="73"/>
    </row>
    <row r="39" spans="1:23" ht="15.75" thickBot="1" x14ac:dyDescent="0.3">
      <c r="A39" s="86"/>
      <c r="B39" s="46" t="s">
        <v>45</v>
      </c>
      <c r="C39" s="46" t="s">
        <v>47</v>
      </c>
      <c r="D39" s="47">
        <v>10815.5610550701</v>
      </c>
      <c r="E39" s="48">
        <v>0</v>
      </c>
      <c r="F39" s="49">
        <v>3440</v>
      </c>
      <c r="G39" s="50">
        <v>253.616477118598</v>
      </c>
      <c r="H39" s="51">
        <v>295448.640543619</v>
      </c>
      <c r="I39" s="52">
        <v>943306.75024550199</v>
      </c>
      <c r="J39" s="53">
        <v>-27.857197146551901</v>
      </c>
      <c r="K39" s="67">
        <v>3.67</v>
      </c>
      <c r="L39" s="68">
        <v>4.733062288314569</v>
      </c>
      <c r="M39" s="69">
        <v>28.790210591634061</v>
      </c>
      <c r="N39" s="54">
        <f>K39+L39+M39+J39</f>
        <v>9.3360757333967292</v>
      </c>
      <c r="O39" s="40">
        <f t="shared" si="46"/>
        <v>3.67</v>
      </c>
      <c r="P39" s="41">
        <v>0</v>
      </c>
      <c r="Q39" s="42">
        <f t="shared" si="48"/>
        <v>7.1975526479085152</v>
      </c>
      <c r="R39" s="54">
        <f t="shared" si="49"/>
        <v>35.971599264577186</v>
      </c>
      <c r="S39" s="54">
        <f t="shared" si="50"/>
        <v>16.870680055086698</v>
      </c>
      <c r="T39" s="43">
        <f t="shared" si="51"/>
        <v>6.0072570771843905</v>
      </c>
      <c r="U39" s="43"/>
      <c r="V39" s="71">
        <f t="shared" si="52"/>
        <v>0.75586743902646036</v>
      </c>
      <c r="W39" s="73"/>
    </row>
    <row r="40" spans="1:23" ht="15.75" thickBot="1" x14ac:dyDescent="0.3">
      <c r="A40" s="83" t="s">
        <v>52</v>
      </c>
      <c r="B40" s="61" t="s">
        <v>35</v>
      </c>
      <c r="C40" s="61" t="s">
        <v>4</v>
      </c>
      <c r="D40" s="33">
        <v>0</v>
      </c>
      <c r="E40" s="34">
        <v>0</v>
      </c>
      <c r="F40" s="35">
        <v>1920</v>
      </c>
      <c r="G40" s="36">
        <v>18977.843738132</v>
      </c>
      <c r="H40" s="37">
        <v>1419486.1499108099</v>
      </c>
      <c r="I40" s="38">
        <v>1722266.5106164699</v>
      </c>
      <c r="J40" s="39">
        <v>0</v>
      </c>
      <c r="K40" s="63">
        <v>2.7</v>
      </c>
      <c r="L40" s="63">
        <v>9.8335852438305711</v>
      </c>
      <c r="M40" s="63">
        <v>127.5717406466046</v>
      </c>
      <c r="N40" s="62">
        <f>K40+L40+M40</f>
        <v>140.10532589043515</v>
      </c>
      <c r="O40" s="40">
        <f>K40/$K$2</f>
        <v>2.7</v>
      </c>
      <c r="P40" s="41">
        <f>L40/$L$2</f>
        <v>2.3413298199596597</v>
      </c>
      <c r="Q40" s="42">
        <f>M40/$M$2</f>
        <v>31.892935161651149</v>
      </c>
      <c r="R40" s="62">
        <f>(O40+P40+Q40)*$Y$2</f>
        <v>122.25241708913178</v>
      </c>
      <c r="S40" s="62">
        <f>R40*$Y$3</f>
        <v>57.336383614802806</v>
      </c>
      <c r="T40" s="43">
        <f>R40*$U$40</f>
        <v>25.673007588717674</v>
      </c>
      <c r="U40" s="60">
        <v>0.21</v>
      </c>
      <c r="V40" s="71">
        <f>($R$40-R40)/$R$40</f>
        <v>0</v>
      </c>
      <c r="W40" s="73"/>
    </row>
    <row r="41" spans="1:23" ht="15.75" thickBot="1" x14ac:dyDescent="0.3">
      <c r="A41" s="84"/>
      <c r="B41" s="10" t="s">
        <v>36</v>
      </c>
      <c r="C41" s="10" t="s">
        <v>41</v>
      </c>
      <c r="D41" s="3">
        <v>0</v>
      </c>
      <c r="E41" s="4">
        <v>0</v>
      </c>
      <c r="F41" s="5">
        <v>2030</v>
      </c>
      <c r="G41" s="6">
        <v>18995.5458577473</v>
      </c>
      <c r="H41" s="7">
        <v>1032141.20569865</v>
      </c>
      <c r="I41" s="8">
        <v>1319559.4778263699</v>
      </c>
      <c r="J41" s="9">
        <v>0</v>
      </c>
      <c r="K41" s="63">
        <v>3.04</v>
      </c>
      <c r="L41" s="63">
        <v>29.565230790879941</v>
      </c>
      <c r="M41" s="63">
        <v>25.468627458844857</v>
      </c>
      <c r="N41" s="44">
        <f t="shared" ref="N41:N46" si="53">K41+L41+M41</f>
        <v>58.0738582497248</v>
      </c>
      <c r="O41" s="40">
        <f t="shared" ref="O41:O48" si="54">K41/$K$2</f>
        <v>3.04</v>
      </c>
      <c r="P41" s="41">
        <f t="shared" ref="P41:P46" si="55">L41/$L$2</f>
        <v>7.0393406644952234</v>
      </c>
      <c r="Q41" s="42">
        <f t="shared" ref="Q41:Q48" si="56">M41/$M$2</f>
        <v>6.3671568647112142</v>
      </c>
      <c r="R41" s="44">
        <f t="shared" ref="R41:R48" si="57">(O41+P41+Q41)*$Y$2</f>
        <v>54.437906821673316</v>
      </c>
      <c r="S41" s="44">
        <f t="shared" ref="S41:S48" si="58">R41*$Y$3</f>
        <v>25.531378299364782</v>
      </c>
      <c r="T41" s="43">
        <f t="shared" ref="T41:T48" si="59">R41*$U$40</f>
        <v>11.431960432551396</v>
      </c>
      <c r="U41" s="43"/>
      <c r="V41" s="71">
        <f t="shared" ref="V41:V48" si="60">($R$40-R41)/$R$40</f>
        <v>0.55470895285461941</v>
      </c>
      <c r="W41" s="73"/>
    </row>
    <row r="42" spans="1:23" ht="15.75" thickBot="1" x14ac:dyDescent="0.3">
      <c r="A42" s="84"/>
      <c r="B42" s="10" t="s">
        <v>37</v>
      </c>
      <c r="C42" s="10" t="s">
        <v>5</v>
      </c>
      <c r="D42" s="3"/>
      <c r="E42" s="4"/>
      <c r="F42" s="5"/>
      <c r="G42" s="6"/>
      <c r="H42" s="7"/>
      <c r="I42" s="8"/>
      <c r="J42" s="9">
        <v>0</v>
      </c>
      <c r="K42" s="63">
        <v>26.1</v>
      </c>
      <c r="L42" s="63">
        <v>65.505991640121138</v>
      </c>
      <c r="M42" s="63">
        <v>8.2494732380215989</v>
      </c>
      <c r="N42" s="44">
        <f t="shared" si="53"/>
        <v>99.85546487814274</v>
      </c>
      <c r="O42" s="40">
        <f t="shared" si="54"/>
        <v>26.1</v>
      </c>
      <c r="P42" s="41">
        <f t="shared" si="55"/>
        <v>15.596664676219318</v>
      </c>
      <c r="Q42" s="42">
        <f t="shared" si="56"/>
        <v>2.0623683095053997</v>
      </c>
      <c r="R42" s="44">
        <f t="shared" si="57"/>
        <v>144.84239918274884</v>
      </c>
      <c r="S42" s="44">
        <f t="shared" si="58"/>
        <v>67.931085216709207</v>
      </c>
      <c r="T42" s="43">
        <f t="shared" si="59"/>
        <v>30.416903828377254</v>
      </c>
      <c r="U42" s="43"/>
      <c r="V42" s="71">
        <f t="shared" si="60"/>
        <v>-0.18478147615803089</v>
      </c>
      <c r="W42" s="73"/>
    </row>
    <row r="43" spans="1:23" ht="15.75" thickBot="1" x14ac:dyDescent="0.3">
      <c r="A43" s="84"/>
      <c r="B43" s="10" t="s">
        <v>38</v>
      </c>
      <c r="C43" s="10" t="s">
        <v>42</v>
      </c>
      <c r="D43" s="3"/>
      <c r="E43" s="4"/>
      <c r="F43" s="5"/>
      <c r="G43" s="6"/>
      <c r="H43" s="7"/>
      <c r="I43" s="8"/>
      <c r="J43" s="9">
        <v>0</v>
      </c>
      <c r="K43" s="64">
        <v>3.69</v>
      </c>
      <c r="L43" s="65">
        <v>49.408584982735768</v>
      </c>
      <c r="M43" s="66">
        <v>23.59477710057817</v>
      </c>
      <c r="N43" s="44">
        <f t="shared" si="53"/>
        <v>76.693362083313929</v>
      </c>
      <c r="O43" s="40">
        <f t="shared" si="54"/>
        <v>3.69</v>
      </c>
      <c r="P43" s="41">
        <f t="shared" si="55"/>
        <v>11.763948805413278</v>
      </c>
      <c r="Q43" s="42">
        <f t="shared" si="56"/>
        <v>5.8986942751445426</v>
      </c>
      <c r="R43" s="44">
        <f t="shared" si="57"/>
        <v>70.677248596646379</v>
      </c>
      <c r="S43" s="44">
        <f t="shared" si="58"/>
        <v>33.147629591827148</v>
      </c>
      <c r="T43" s="43">
        <f t="shared" si="59"/>
        <v>14.842222205295739</v>
      </c>
      <c r="U43" s="43"/>
      <c r="V43" s="71">
        <f t="shared" si="60"/>
        <v>0.42187442768418215</v>
      </c>
      <c r="W43" s="73"/>
    </row>
    <row r="44" spans="1:23" ht="15.75" thickBot="1" x14ac:dyDescent="0.3">
      <c r="A44" s="85"/>
      <c r="B44" s="10" t="s">
        <v>39</v>
      </c>
      <c r="C44" s="10" t="s">
        <v>43</v>
      </c>
      <c r="D44" s="3"/>
      <c r="E44" s="4"/>
      <c r="F44" s="5"/>
      <c r="G44" s="6"/>
      <c r="H44" s="7"/>
      <c r="I44" s="8"/>
      <c r="J44" s="9">
        <v>0</v>
      </c>
      <c r="K44" s="64">
        <v>3.78</v>
      </c>
      <c r="L44" s="65">
        <v>11.132003335619714</v>
      </c>
      <c r="M44" s="66">
        <v>82.587287616547997</v>
      </c>
      <c r="N44" s="44">
        <f t="shared" si="53"/>
        <v>97.499290952167712</v>
      </c>
      <c r="O44" s="40">
        <f t="shared" si="54"/>
        <v>3.78</v>
      </c>
      <c r="P44" s="41">
        <f t="shared" si="55"/>
        <v>2.6504769846713603</v>
      </c>
      <c r="Q44" s="42">
        <f t="shared" si="56"/>
        <v>20.646821904136999</v>
      </c>
      <c r="R44" s="44">
        <f t="shared" si="57"/>
        <v>89.625859321955659</v>
      </c>
      <c r="S44" s="44">
        <f t="shared" si="58"/>
        <v>42.034528021997204</v>
      </c>
      <c r="T44" s="43">
        <f t="shared" si="59"/>
        <v>18.821430457610688</v>
      </c>
      <c r="U44" s="43"/>
      <c r="V44" s="71">
        <f t="shared" si="60"/>
        <v>0.26687863147432705</v>
      </c>
      <c r="W44" s="73"/>
    </row>
    <row r="45" spans="1:23" ht="15.75" thickBot="1" x14ac:dyDescent="0.3">
      <c r="A45" s="85"/>
      <c r="B45" s="10" t="s">
        <v>40</v>
      </c>
      <c r="C45" s="10" t="s">
        <v>46</v>
      </c>
      <c r="D45" s="3">
        <v>0</v>
      </c>
      <c r="E45" s="4">
        <v>0</v>
      </c>
      <c r="F45" s="5">
        <v>2680</v>
      </c>
      <c r="G45" s="6">
        <v>26525.464825100298</v>
      </c>
      <c r="H45" s="7">
        <v>1010423.90424092</v>
      </c>
      <c r="I45" s="8">
        <v>1134356.9879187599</v>
      </c>
      <c r="J45" s="9">
        <v>0</v>
      </c>
      <c r="K45" s="64">
        <v>8.83</v>
      </c>
      <c r="L45" s="65">
        <v>40.020087133498343</v>
      </c>
      <c r="M45" s="66">
        <v>16.870635462200802</v>
      </c>
      <c r="N45" s="44">
        <f t="shared" si="53"/>
        <v>65.720722595699144</v>
      </c>
      <c r="O45" s="40">
        <f t="shared" si="54"/>
        <v>8.83</v>
      </c>
      <c r="P45" s="41">
        <f t="shared" si="55"/>
        <v>9.528592174642462</v>
      </c>
      <c r="Q45" s="42">
        <f t="shared" si="56"/>
        <v>4.2176588655502005</v>
      </c>
      <c r="R45" s="44">
        <f t="shared" si="57"/>
        <v>74.727390943037705</v>
      </c>
      <c r="S45" s="44">
        <f t="shared" si="58"/>
        <v>35.047146352284685</v>
      </c>
      <c r="T45" s="43">
        <f t="shared" si="59"/>
        <v>15.692752098037918</v>
      </c>
      <c r="U45" s="43"/>
      <c r="V45" s="71">
        <f t="shared" si="60"/>
        <v>0.38874508396381674</v>
      </c>
      <c r="W45" s="73"/>
    </row>
    <row r="46" spans="1:23" ht="15.75" thickBot="1" x14ac:dyDescent="0.3">
      <c r="A46" s="85"/>
      <c r="B46" s="10" t="s">
        <v>66</v>
      </c>
      <c r="C46" s="10" t="s">
        <v>65</v>
      </c>
      <c r="D46" s="3"/>
      <c r="E46" s="4"/>
      <c r="F46" s="5"/>
      <c r="G46" s="6"/>
      <c r="H46" s="7"/>
      <c r="I46" s="8"/>
      <c r="J46" s="9">
        <v>0</v>
      </c>
      <c r="K46" s="64">
        <v>8</v>
      </c>
      <c r="L46" s="65">
        <v>28</v>
      </c>
      <c r="M46" s="66">
        <v>31</v>
      </c>
      <c r="N46" s="44">
        <f t="shared" si="53"/>
        <v>67</v>
      </c>
      <c r="O46" s="40">
        <f t="shared" si="54"/>
        <v>8</v>
      </c>
      <c r="P46" s="41">
        <f t="shared" si="55"/>
        <v>6.6666666666666661</v>
      </c>
      <c r="Q46" s="42">
        <f t="shared" si="56"/>
        <v>7.75</v>
      </c>
      <c r="R46" s="44">
        <f t="shared" si="57"/>
        <v>74.199166666666656</v>
      </c>
      <c r="S46" s="44">
        <f t="shared" si="58"/>
        <v>34.799409166666656</v>
      </c>
      <c r="T46" s="43">
        <f t="shared" si="59"/>
        <v>15.581824999999997</v>
      </c>
      <c r="U46" s="43"/>
      <c r="V46" s="71">
        <f t="shared" si="60"/>
        <v>0.39306585151138945</v>
      </c>
      <c r="W46" s="73"/>
    </row>
    <row r="47" spans="1:23" ht="15.75" thickBot="1" x14ac:dyDescent="0.3">
      <c r="A47" s="85"/>
      <c r="B47" s="11" t="s">
        <v>44</v>
      </c>
      <c r="C47" s="11" t="s">
        <v>48</v>
      </c>
      <c r="D47" s="3">
        <v>6110.9697523242603</v>
      </c>
      <c r="E47" s="4">
        <v>0</v>
      </c>
      <c r="F47" s="5">
        <v>3080</v>
      </c>
      <c r="G47" s="6">
        <v>209.25062391493</v>
      </c>
      <c r="H47" s="7">
        <v>326179.37020195898</v>
      </c>
      <c r="I47" s="8">
        <v>1019851.04240423</v>
      </c>
      <c r="J47" s="9">
        <v>-19.720709654988514</v>
      </c>
      <c r="K47" s="63">
        <v>4.1900000000000004</v>
      </c>
      <c r="L47" s="63">
        <v>19.289567272367947</v>
      </c>
      <c r="M47" s="63">
        <v>16.096388772631428</v>
      </c>
      <c r="N47" s="45">
        <f>K47+L47+M47+J47</f>
        <v>19.855246390010858</v>
      </c>
      <c r="O47" s="40">
        <f t="shared" si="54"/>
        <v>4.1900000000000004</v>
      </c>
      <c r="P47" s="41">
        <v>0</v>
      </c>
      <c r="Q47" s="42">
        <f t="shared" si="56"/>
        <v>4.0240971931578571</v>
      </c>
      <c r="R47" s="45">
        <f t="shared" si="57"/>
        <v>27.188661709352512</v>
      </c>
      <c r="S47" s="45">
        <f t="shared" si="58"/>
        <v>12.751482341686328</v>
      </c>
      <c r="T47" s="43">
        <f t="shared" si="59"/>
        <v>5.7096189589640272</v>
      </c>
      <c r="U47" s="43"/>
      <c r="V47" s="71">
        <f t="shared" si="60"/>
        <v>0.77760225640749658</v>
      </c>
      <c r="W47" s="73"/>
    </row>
    <row r="48" spans="1:23" ht="15.75" thickBot="1" x14ac:dyDescent="0.3">
      <c r="A48" s="86"/>
      <c r="B48" s="46" t="s">
        <v>45</v>
      </c>
      <c r="C48" s="46" t="s">
        <v>47</v>
      </c>
      <c r="D48" s="47">
        <v>10815.5610550701</v>
      </c>
      <c r="E48" s="48">
        <v>0</v>
      </c>
      <c r="F48" s="49">
        <v>3440</v>
      </c>
      <c r="G48" s="50">
        <v>253.616477118598</v>
      </c>
      <c r="H48" s="51">
        <v>295448.640543619</v>
      </c>
      <c r="I48" s="52">
        <v>943306.75024550199</v>
      </c>
      <c r="J48" s="53">
        <v>-50.428886560693797</v>
      </c>
      <c r="K48" s="67">
        <v>4.93</v>
      </c>
      <c r="L48" s="68">
        <v>23.021326993427547</v>
      </c>
      <c r="M48" s="69">
        <v>12.765501061817934</v>
      </c>
      <c r="N48" s="54">
        <f>K48+L48+M48+J48</f>
        <v>-9.7120585054483186</v>
      </c>
      <c r="O48" s="40">
        <f t="shared" si="54"/>
        <v>4.93</v>
      </c>
      <c r="P48" s="41">
        <v>0</v>
      </c>
      <c r="Q48" s="42">
        <f t="shared" si="56"/>
        <v>3.1913752654544836</v>
      </c>
      <c r="R48" s="54">
        <f t="shared" si="57"/>
        <v>26.881752128654341</v>
      </c>
      <c r="S48" s="54">
        <f t="shared" si="58"/>
        <v>12.607541748338885</v>
      </c>
      <c r="T48" s="43">
        <f t="shared" si="59"/>
        <v>5.645167947017411</v>
      </c>
      <c r="U48" s="43"/>
      <c r="V48" s="71">
        <f t="shared" si="60"/>
        <v>0.78011271458906706</v>
      </c>
      <c r="W48" s="73"/>
    </row>
    <row r="49" spans="1:23" ht="15.75" thickBot="1" x14ac:dyDescent="0.3">
      <c r="A49" s="83" t="s">
        <v>53</v>
      </c>
      <c r="B49" s="61" t="s">
        <v>35</v>
      </c>
      <c r="C49" s="61" t="s">
        <v>4</v>
      </c>
      <c r="D49" s="33">
        <v>0</v>
      </c>
      <c r="E49" s="34">
        <v>0</v>
      </c>
      <c r="F49" s="35">
        <v>1920</v>
      </c>
      <c r="G49" s="36">
        <v>18977.843738132</v>
      </c>
      <c r="H49" s="37">
        <v>1419486.1499108099</v>
      </c>
      <c r="I49" s="38">
        <v>1722266.5106164699</v>
      </c>
      <c r="J49" s="39">
        <v>0</v>
      </c>
      <c r="K49" s="63">
        <v>4.47</v>
      </c>
      <c r="L49" s="63">
        <v>6.2453022950187425</v>
      </c>
      <c r="M49" s="63">
        <v>103.98648811994228</v>
      </c>
      <c r="N49" s="62">
        <f>K49+L49+M49</f>
        <v>114.70179041496102</v>
      </c>
      <c r="O49" s="40">
        <f>K49/$K$2</f>
        <v>4.47</v>
      </c>
      <c r="P49" s="41">
        <f>L49/$L$2</f>
        <v>1.4869767369092244</v>
      </c>
      <c r="Q49" s="42">
        <f>M49/$M$2</f>
        <v>25.99662202998557</v>
      </c>
      <c r="R49" s="62">
        <f>(O49+P49+Q49)*$Y$2</f>
        <v>105.76641191842177</v>
      </c>
      <c r="S49" s="62">
        <f>R49*$Y$3</f>
        <v>49.604447189739808</v>
      </c>
      <c r="T49" s="43">
        <f>R49*$U$49</f>
        <v>8.8843786011474286</v>
      </c>
      <c r="U49" s="60">
        <v>8.4000000000000005E-2</v>
      </c>
      <c r="V49" s="71">
        <f>($R$49-R49)/$R$49</f>
        <v>0</v>
      </c>
      <c r="W49" s="73"/>
    </row>
    <row r="50" spans="1:23" ht="15.75" thickBot="1" x14ac:dyDescent="0.3">
      <c r="A50" s="84"/>
      <c r="B50" s="10" t="s">
        <v>36</v>
      </c>
      <c r="C50" s="10" t="s">
        <v>41</v>
      </c>
      <c r="D50" s="3">
        <v>0</v>
      </c>
      <c r="E50" s="4">
        <v>0</v>
      </c>
      <c r="F50" s="5">
        <v>2030</v>
      </c>
      <c r="G50" s="6">
        <v>18995.5458577473</v>
      </c>
      <c r="H50" s="7">
        <v>1032141.20569865</v>
      </c>
      <c r="I50" s="8">
        <v>1319559.4778263699</v>
      </c>
      <c r="J50" s="9">
        <v>0</v>
      </c>
      <c r="K50" s="63">
        <v>4.88</v>
      </c>
      <c r="L50" s="63">
        <v>15.122222868904172</v>
      </c>
      <c r="M50" s="63">
        <v>37.092425407288516</v>
      </c>
      <c r="N50" s="44">
        <f t="shared" ref="N50:N55" si="61">K50+L50+M50</f>
        <v>57.094648276192686</v>
      </c>
      <c r="O50" s="40">
        <f t="shared" ref="O50:O57" si="62">K50/$K$2</f>
        <v>4.88</v>
      </c>
      <c r="P50" s="41">
        <f t="shared" ref="P50:P55" si="63">L50/$L$2</f>
        <v>3.6005292545009935</v>
      </c>
      <c r="Q50" s="42">
        <f t="shared" ref="Q50:Q57" si="64">M50/$M$2</f>
        <v>9.2731063518221291</v>
      </c>
      <c r="R50" s="44">
        <f t="shared" ref="R50:R57" si="65">(O50+P50+Q50)*$Y$2</f>
        <v>58.764533856929539</v>
      </c>
      <c r="S50" s="44">
        <f t="shared" ref="S50:S57" si="66">R50*$Y$3</f>
        <v>27.560566378899953</v>
      </c>
      <c r="T50" s="43">
        <f t="shared" ref="T50:T57" si="67">R50*$U$49</f>
        <v>4.9362208439820812</v>
      </c>
      <c r="U50" s="43"/>
      <c r="V50" s="71">
        <f t="shared" ref="V50:V57" si="68">($R$49-R50)/$R$49</f>
        <v>0.4443932360846754</v>
      </c>
      <c r="W50" s="73"/>
    </row>
    <row r="51" spans="1:23" ht="15.75" thickBot="1" x14ac:dyDescent="0.3">
      <c r="A51" s="84"/>
      <c r="B51" s="10" t="s">
        <v>37</v>
      </c>
      <c r="C51" s="10" t="s">
        <v>5</v>
      </c>
      <c r="D51" s="3"/>
      <c r="E51" s="4"/>
      <c r="F51" s="5"/>
      <c r="G51" s="6"/>
      <c r="H51" s="7"/>
      <c r="I51" s="8"/>
      <c r="J51" s="9">
        <v>0</v>
      </c>
      <c r="K51" s="63">
        <v>26.1</v>
      </c>
      <c r="L51" s="63">
        <v>36.482536402626685</v>
      </c>
      <c r="M51" s="63">
        <v>17.913596178327257</v>
      </c>
      <c r="N51" s="44">
        <f t="shared" si="61"/>
        <v>80.49613258095394</v>
      </c>
      <c r="O51" s="40">
        <f t="shared" si="62"/>
        <v>26.1</v>
      </c>
      <c r="P51" s="41">
        <f t="shared" si="63"/>
        <v>8.6863181911015914</v>
      </c>
      <c r="Q51" s="42">
        <f t="shared" si="64"/>
        <v>4.4783990445818143</v>
      </c>
      <c r="R51" s="44">
        <f t="shared" si="65"/>
        <v>129.96621405011209</v>
      </c>
      <c r="S51" s="44">
        <f t="shared" si="66"/>
        <v>60.954154389502563</v>
      </c>
      <c r="T51" s="43">
        <f t="shared" si="67"/>
        <v>10.917161980209416</v>
      </c>
      <c r="U51" s="43"/>
      <c r="V51" s="71">
        <f t="shared" si="68"/>
        <v>-0.22880422709579828</v>
      </c>
      <c r="W51" s="73"/>
    </row>
    <row r="52" spans="1:23" ht="15.75" thickBot="1" x14ac:dyDescent="0.3">
      <c r="A52" s="84"/>
      <c r="B52" s="10" t="s">
        <v>38</v>
      </c>
      <c r="C52" s="10" t="s">
        <v>42</v>
      </c>
      <c r="D52" s="3"/>
      <c r="E52" s="4"/>
      <c r="F52" s="5"/>
      <c r="G52" s="6"/>
      <c r="H52" s="7"/>
      <c r="I52" s="8"/>
      <c r="J52" s="9">
        <v>0</v>
      </c>
      <c r="K52" s="64">
        <v>6.2549999999999999</v>
      </c>
      <c r="L52" s="65">
        <v>28.674105620853432</v>
      </c>
      <c r="M52" s="66">
        <v>31.119333716982855</v>
      </c>
      <c r="N52" s="44">
        <f t="shared" si="61"/>
        <v>66.048439337836285</v>
      </c>
      <c r="O52" s="40">
        <f t="shared" si="62"/>
        <v>6.2549999999999999</v>
      </c>
      <c r="P52" s="41">
        <f t="shared" si="63"/>
        <v>6.8271680049651025</v>
      </c>
      <c r="Q52" s="42">
        <f t="shared" si="64"/>
        <v>7.7798334292457136</v>
      </c>
      <c r="R52" s="44">
        <f t="shared" si="65"/>
        <v>69.053224747237792</v>
      </c>
      <c r="S52" s="44">
        <f t="shared" si="66"/>
        <v>32.385962406454524</v>
      </c>
      <c r="T52" s="43">
        <f t="shared" si="67"/>
        <v>5.8004708787679746</v>
      </c>
      <c r="U52" s="43"/>
      <c r="V52" s="71">
        <f t="shared" si="68"/>
        <v>0.34711574785671151</v>
      </c>
      <c r="W52" s="73"/>
    </row>
    <row r="53" spans="1:23" ht="15.75" thickBot="1" x14ac:dyDescent="0.3">
      <c r="A53" s="85"/>
      <c r="B53" s="10" t="s">
        <v>39</v>
      </c>
      <c r="C53" s="10" t="s">
        <v>43</v>
      </c>
      <c r="D53" s="3"/>
      <c r="E53" s="4"/>
      <c r="F53" s="5"/>
      <c r="G53" s="6"/>
      <c r="H53" s="7"/>
      <c r="I53" s="8"/>
      <c r="J53" s="9">
        <v>0</v>
      </c>
      <c r="K53" s="64">
        <v>6.46</v>
      </c>
      <c r="L53" s="65">
        <v>7.552745188879542</v>
      </c>
      <c r="M53" s="66">
        <v>71.756760072738288</v>
      </c>
      <c r="N53" s="44">
        <f t="shared" si="61"/>
        <v>85.769505261617837</v>
      </c>
      <c r="O53" s="40">
        <f t="shared" si="62"/>
        <v>6.46</v>
      </c>
      <c r="P53" s="41">
        <f t="shared" si="63"/>
        <v>1.7982726640189386</v>
      </c>
      <c r="Q53" s="42">
        <f t="shared" si="64"/>
        <v>17.939190018184572</v>
      </c>
      <c r="R53" s="44">
        <f t="shared" si="65"/>
        <v>86.713601478093622</v>
      </c>
      <c r="S53" s="44">
        <f t="shared" si="66"/>
        <v>40.668679093225904</v>
      </c>
      <c r="T53" s="43">
        <f t="shared" si="67"/>
        <v>7.2839425241598645</v>
      </c>
      <c r="U53" s="43"/>
      <c r="V53" s="71">
        <f t="shared" si="68"/>
        <v>0.180140463259959</v>
      </c>
      <c r="W53" s="73"/>
    </row>
    <row r="54" spans="1:23" ht="15.75" thickBot="1" x14ac:dyDescent="0.3">
      <c r="A54" s="85"/>
      <c r="B54" s="10" t="s">
        <v>40</v>
      </c>
      <c r="C54" s="10" t="s">
        <v>46</v>
      </c>
      <c r="D54" s="3">
        <v>0</v>
      </c>
      <c r="E54" s="4">
        <v>0</v>
      </c>
      <c r="F54" s="5">
        <v>2680</v>
      </c>
      <c r="G54" s="6">
        <v>26525.464825100298</v>
      </c>
      <c r="H54" s="7">
        <v>1010423.90424092</v>
      </c>
      <c r="I54" s="8">
        <v>1134356.9879187599</v>
      </c>
      <c r="J54" s="9">
        <v>0</v>
      </c>
      <c r="K54" s="64">
        <v>8.4949999999999992</v>
      </c>
      <c r="L54" s="65">
        <v>21.418497176881772</v>
      </c>
      <c r="M54" s="66">
        <v>28.204961197141543</v>
      </c>
      <c r="N54" s="44">
        <f t="shared" si="61"/>
        <v>58.118458374023312</v>
      </c>
      <c r="O54" s="40">
        <f t="shared" si="62"/>
        <v>8.4949999999999992</v>
      </c>
      <c r="P54" s="41">
        <f t="shared" si="63"/>
        <v>5.0996421849718505</v>
      </c>
      <c r="Q54" s="42">
        <f t="shared" si="64"/>
        <v>7.0512402992853858</v>
      </c>
      <c r="R54" s="44">
        <f t="shared" si="65"/>
        <v>68.337871022891449</v>
      </c>
      <c r="S54" s="44">
        <f t="shared" si="66"/>
        <v>32.050461509736088</v>
      </c>
      <c r="T54" s="43">
        <f t="shared" si="67"/>
        <v>5.7403811659228818</v>
      </c>
      <c r="U54" s="43"/>
      <c r="V54" s="71">
        <f t="shared" si="68"/>
        <v>0.35387927241399814</v>
      </c>
      <c r="W54" s="73"/>
    </row>
    <row r="55" spans="1:23" ht="15.75" thickBot="1" x14ac:dyDescent="0.3">
      <c r="A55" s="85"/>
      <c r="B55" s="10" t="s">
        <v>66</v>
      </c>
      <c r="C55" s="10" t="s">
        <v>65</v>
      </c>
      <c r="D55" s="3">
        <v>0</v>
      </c>
      <c r="E55" s="4">
        <v>0</v>
      </c>
      <c r="F55" s="5">
        <v>2680</v>
      </c>
      <c r="G55" s="6">
        <v>26525.464825100298</v>
      </c>
      <c r="H55" s="7">
        <v>1010423.90424092</v>
      </c>
      <c r="I55" s="8">
        <v>1134356.9879187599</v>
      </c>
      <c r="J55" s="9">
        <v>0</v>
      </c>
      <c r="K55" s="64">
        <v>8</v>
      </c>
      <c r="L55" s="65">
        <v>15</v>
      </c>
      <c r="M55" s="66">
        <v>35</v>
      </c>
      <c r="N55" s="44">
        <f t="shared" si="61"/>
        <v>58</v>
      </c>
      <c r="O55" s="40">
        <f t="shared" si="62"/>
        <v>8</v>
      </c>
      <c r="P55" s="41">
        <f t="shared" si="63"/>
        <v>3.5714285714285712</v>
      </c>
      <c r="Q55" s="42">
        <f t="shared" si="64"/>
        <v>8.75</v>
      </c>
      <c r="R55" s="44">
        <f t="shared" si="65"/>
        <v>67.263928571428565</v>
      </c>
      <c r="S55" s="44">
        <f t="shared" si="66"/>
        <v>31.546782499999996</v>
      </c>
      <c r="T55" s="43">
        <f t="shared" si="67"/>
        <v>5.6501700000000001</v>
      </c>
      <c r="U55" s="43"/>
      <c r="V55" s="71">
        <f t="shared" si="68"/>
        <v>0.3640331807482548</v>
      </c>
      <c r="W55" s="73"/>
    </row>
    <row r="56" spans="1:23" s="1" customFormat="1" ht="15.75" thickBot="1" x14ac:dyDescent="0.3">
      <c r="A56" s="85"/>
      <c r="B56" s="11" t="s">
        <v>44</v>
      </c>
      <c r="C56" s="11" t="s">
        <v>48</v>
      </c>
      <c r="D56" s="3">
        <v>6110.9697523242603</v>
      </c>
      <c r="E56" s="4">
        <v>0</v>
      </c>
      <c r="F56" s="5">
        <v>3080</v>
      </c>
      <c r="G56" s="6">
        <v>209.25062391493</v>
      </c>
      <c r="H56" s="7">
        <v>326179.37020195898</v>
      </c>
      <c r="I56" s="8">
        <v>1019851.04240423</v>
      </c>
      <c r="J56" s="9">
        <v>-12.928617133306286</v>
      </c>
      <c r="K56" s="63">
        <v>7.34</v>
      </c>
      <c r="L56" s="63">
        <v>11.084073713514515</v>
      </c>
      <c r="M56" s="63">
        <v>17.813634404258114</v>
      </c>
      <c r="N56" s="45">
        <f>K56+L56+M56+J56</f>
        <v>23.309090984466341</v>
      </c>
      <c r="O56" s="40">
        <f t="shared" si="62"/>
        <v>7.34</v>
      </c>
      <c r="P56" s="41">
        <v>0</v>
      </c>
      <c r="Q56" s="42">
        <f t="shared" si="64"/>
        <v>4.4534086010645284</v>
      </c>
      <c r="R56" s="45">
        <f t="shared" si="65"/>
        <v>39.036182469523588</v>
      </c>
      <c r="S56" s="45">
        <f t="shared" si="66"/>
        <v>18.307969578206563</v>
      </c>
      <c r="T56" s="43">
        <f t="shared" si="67"/>
        <v>3.2790393274399814</v>
      </c>
      <c r="U56" s="43"/>
      <c r="V56" s="71">
        <f t="shared" si="68"/>
        <v>0.63092080215756563</v>
      </c>
      <c r="W56" s="73"/>
    </row>
    <row r="57" spans="1:23" s="1" customFormat="1" ht="15.75" thickBot="1" x14ac:dyDescent="0.3">
      <c r="A57" s="86"/>
      <c r="B57" s="46" t="s">
        <v>45</v>
      </c>
      <c r="C57" s="46" t="s">
        <v>47</v>
      </c>
      <c r="D57" s="47">
        <v>10815.5610550701</v>
      </c>
      <c r="E57" s="48">
        <v>0</v>
      </c>
      <c r="F57" s="49">
        <v>3440</v>
      </c>
      <c r="G57" s="50">
        <v>253.616477118598</v>
      </c>
      <c r="H57" s="51">
        <v>295448.640543619</v>
      </c>
      <c r="I57" s="52">
        <v>943306.75024550199</v>
      </c>
      <c r="J57" s="53">
        <v>-28.618321072919802</v>
      </c>
      <c r="K57" s="67">
        <v>8.43</v>
      </c>
      <c r="L57" s="68">
        <v>12.077563033330989</v>
      </c>
      <c r="M57" s="69">
        <v>14.774535958426315</v>
      </c>
      <c r="N57" s="54">
        <f>K57+L57+M57+J57</f>
        <v>6.6637779188374999</v>
      </c>
      <c r="O57" s="40">
        <f t="shared" si="62"/>
        <v>8.43</v>
      </c>
      <c r="P57" s="41">
        <v>0</v>
      </c>
      <c r="Q57" s="42">
        <f t="shared" si="64"/>
        <v>3.6936339896065786</v>
      </c>
      <c r="R57" s="54">
        <f t="shared" si="65"/>
        <v>40.129228505597773</v>
      </c>
      <c r="S57" s="54">
        <f t="shared" si="66"/>
        <v>18.820608169125354</v>
      </c>
      <c r="T57" s="43">
        <f t="shared" si="67"/>
        <v>3.370855194470213</v>
      </c>
      <c r="U57" s="43"/>
      <c r="V57" s="71">
        <f t="shared" si="68"/>
        <v>0.62058627330054761</v>
      </c>
      <c r="W57" s="73"/>
    </row>
    <row r="58" spans="1:23" ht="15.75" thickBot="1" x14ac:dyDescent="0.3">
      <c r="A58" s="83" t="s">
        <v>54</v>
      </c>
      <c r="B58" s="61" t="s">
        <v>35</v>
      </c>
      <c r="C58" s="61" t="s">
        <v>4</v>
      </c>
      <c r="D58" s="33">
        <v>0</v>
      </c>
      <c r="E58" s="34">
        <v>0</v>
      </c>
      <c r="F58" s="35">
        <v>1920</v>
      </c>
      <c r="G58" s="36">
        <v>18977.843738132</v>
      </c>
      <c r="H58" s="37">
        <v>1419486.1499108099</v>
      </c>
      <c r="I58" s="38">
        <v>1722266.5106164699</v>
      </c>
      <c r="J58" s="39">
        <v>0</v>
      </c>
      <c r="K58" s="63">
        <v>2.84</v>
      </c>
      <c r="L58" s="63">
        <v>12.488065434531544</v>
      </c>
      <c r="M58" s="63">
        <v>134.86611636643144</v>
      </c>
      <c r="N58" s="62">
        <f>K58+L58+M58</f>
        <v>150.19418180096298</v>
      </c>
      <c r="O58" s="40">
        <f>K58/$K$2</f>
        <v>2.84</v>
      </c>
      <c r="P58" s="41">
        <f>L58/$L$2</f>
        <v>2.9733489129837007</v>
      </c>
      <c r="Q58" s="42">
        <f>M58/$M$2</f>
        <v>33.71652909160786</v>
      </c>
      <c r="R58" s="62">
        <f>(O58+P58+Q58)*$Y$2</f>
        <v>130.84389619519806</v>
      </c>
      <c r="S58" s="62">
        <f>R58*$Y$3</f>
        <v>61.365787315547884</v>
      </c>
      <c r="T58" s="43">
        <f>R58*$U$49</f>
        <v>10.990887280396638</v>
      </c>
      <c r="U58" s="60">
        <v>8.4000000000000005E-2</v>
      </c>
      <c r="V58" s="71">
        <f>($R$58-R58)/$R$58</f>
        <v>0</v>
      </c>
      <c r="W58" s="73"/>
    </row>
    <row r="59" spans="1:23" ht="15.75" thickBot="1" x14ac:dyDescent="0.3">
      <c r="A59" s="84"/>
      <c r="B59" s="10" t="s">
        <v>36</v>
      </c>
      <c r="C59" s="10" t="s">
        <v>41</v>
      </c>
      <c r="D59" s="3">
        <v>0</v>
      </c>
      <c r="E59" s="4">
        <v>0</v>
      </c>
      <c r="F59" s="5">
        <v>2030</v>
      </c>
      <c r="G59" s="6">
        <v>18995.5458577473</v>
      </c>
      <c r="H59" s="7">
        <v>1032141.20569865</v>
      </c>
      <c r="I59" s="8">
        <v>1319559.4778263699</v>
      </c>
      <c r="J59" s="9">
        <v>0</v>
      </c>
      <c r="K59" s="63">
        <v>3.19</v>
      </c>
      <c r="L59" s="63">
        <v>34.638684788779599</v>
      </c>
      <c r="M59" s="63">
        <v>31.317782703702395</v>
      </c>
      <c r="N59" s="44">
        <f t="shared" ref="N59:N63" si="69">K59+L59+M59</f>
        <v>69.146467492481989</v>
      </c>
      <c r="O59" s="40">
        <f t="shared" ref="O59:O66" si="70">K59/$K$2</f>
        <v>3.19</v>
      </c>
      <c r="P59" s="41">
        <f t="shared" ref="P59:P63" si="71">L59/$L$2</f>
        <v>8.2473059020903801</v>
      </c>
      <c r="Q59" s="42">
        <f t="shared" ref="Q59:Q66" si="72">M59/$M$2</f>
        <v>7.8294456759255988</v>
      </c>
      <c r="R59" s="44">
        <f t="shared" ref="R59:R66" si="73">(O59+P59+Q59)*$Y$2</f>
        <v>63.772947723232889</v>
      </c>
      <c r="S59" s="44">
        <f t="shared" ref="S59:S66" si="74">R59*$Y$3</f>
        <v>29.909512482196224</v>
      </c>
      <c r="T59" s="43">
        <f t="shared" ref="T59:T66" si="75">R59*$U$49</f>
        <v>5.3569276087515627</v>
      </c>
      <c r="U59" s="43"/>
      <c r="V59" s="71">
        <f t="shared" ref="V59:V66" si="76">($R$58-R59)/$R$58</f>
        <v>0.51260280702667316</v>
      </c>
      <c r="W59" s="73"/>
    </row>
    <row r="60" spans="1:23" ht="15.75" thickBot="1" x14ac:dyDescent="0.3">
      <c r="A60" s="84"/>
      <c r="B60" s="10" t="s">
        <v>37</v>
      </c>
      <c r="C60" s="10" t="s">
        <v>5</v>
      </c>
      <c r="D60" s="3"/>
      <c r="E60" s="4"/>
      <c r="F60" s="5"/>
      <c r="G60" s="6"/>
      <c r="H60" s="7"/>
      <c r="I60" s="8"/>
      <c r="J60" s="9">
        <v>0</v>
      </c>
      <c r="K60" s="63">
        <v>26.1</v>
      </c>
      <c r="L60" s="63">
        <v>68.906688975985148</v>
      </c>
      <c r="M60" s="63">
        <v>11.810268039279485</v>
      </c>
      <c r="N60" s="44">
        <f t="shared" si="69"/>
        <v>106.81695701526465</v>
      </c>
      <c r="O60" s="40">
        <f t="shared" si="70"/>
        <v>26.1</v>
      </c>
      <c r="P60" s="41">
        <f t="shared" si="71"/>
        <v>16.4063545180917</v>
      </c>
      <c r="Q60" s="42">
        <f t="shared" si="72"/>
        <v>2.9525670098198713</v>
      </c>
      <c r="R60" s="44">
        <f t="shared" si="73"/>
        <v>150.46903025738729</v>
      </c>
      <c r="S60" s="44">
        <f t="shared" si="74"/>
        <v>70.569975190714629</v>
      </c>
      <c r="T60" s="43">
        <f t="shared" si="75"/>
        <v>12.639398541620533</v>
      </c>
      <c r="U60" s="43"/>
      <c r="V60" s="71">
        <f t="shared" si="76"/>
        <v>-0.14998891528659225</v>
      </c>
      <c r="W60" s="73"/>
    </row>
    <row r="61" spans="1:23" ht="15.75" thickBot="1" x14ac:dyDescent="0.3">
      <c r="A61" s="84"/>
      <c r="B61" s="10" t="s">
        <v>38</v>
      </c>
      <c r="C61" s="10" t="s">
        <v>42</v>
      </c>
      <c r="D61" s="3"/>
      <c r="E61" s="4"/>
      <c r="F61" s="5"/>
      <c r="G61" s="6"/>
      <c r="H61" s="7"/>
      <c r="I61" s="8"/>
      <c r="J61" s="9">
        <v>0</v>
      </c>
      <c r="K61" s="64">
        <v>4.43</v>
      </c>
      <c r="L61" s="65">
        <v>52.864874604724804</v>
      </c>
      <c r="M61" s="66">
        <v>27.680555844745886</v>
      </c>
      <c r="N61" s="44">
        <f t="shared" si="69"/>
        <v>84.975430449470693</v>
      </c>
      <c r="O61" s="40">
        <f t="shared" si="70"/>
        <v>4.43</v>
      </c>
      <c r="P61" s="41">
        <f t="shared" si="71"/>
        <v>12.586874905886857</v>
      </c>
      <c r="Q61" s="42">
        <f t="shared" si="72"/>
        <v>6.9201389611864714</v>
      </c>
      <c r="R61" s="44">
        <f t="shared" si="73"/>
        <v>79.231515900012724</v>
      </c>
      <c r="S61" s="44">
        <f t="shared" si="74"/>
        <v>37.159580957105966</v>
      </c>
      <c r="T61" s="43">
        <f t="shared" si="75"/>
        <v>6.6554473356010693</v>
      </c>
      <c r="U61" s="43"/>
      <c r="V61" s="71">
        <f t="shared" si="76"/>
        <v>0.39445768427889033</v>
      </c>
      <c r="W61" s="73"/>
    </row>
    <row r="62" spans="1:23" ht="15.75" thickBot="1" x14ac:dyDescent="0.3">
      <c r="A62" s="85"/>
      <c r="B62" s="10" t="s">
        <v>39</v>
      </c>
      <c r="C62" s="10" t="s">
        <v>43</v>
      </c>
      <c r="D62" s="3"/>
      <c r="E62" s="4"/>
      <c r="F62" s="5"/>
      <c r="G62" s="6"/>
      <c r="H62" s="7"/>
      <c r="I62" s="8"/>
      <c r="J62" s="9">
        <v>0</v>
      </c>
      <c r="K62" s="64">
        <v>3.98</v>
      </c>
      <c r="L62" s="65">
        <v>12.827763329884343</v>
      </c>
      <c r="M62" s="66">
        <v>90.268217808798852</v>
      </c>
      <c r="N62" s="44">
        <f t="shared" si="69"/>
        <v>107.07598113868319</v>
      </c>
      <c r="O62" s="40">
        <f t="shared" si="70"/>
        <v>3.98</v>
      </c>
      <c r="P62" s="41">
        <f t="shared" si="71"/>
        <v>3.0542293642581768</v>
      </c>
      <c r="Q62" s="42">
        <f t="shared" si="72"/>
        <v>22.567054452199713</v>
      </c>
      <c r="R62" s="44">
        <f t="shared" si="73"/>
        <v>97.980249432475617</v>
      </c>
      <c r="S62" s="44">
        <f t="shared" si="74"/>
        <v>45.952736983831059</v>
      </c>
      <c r="T62" s="43">
        <f t="shared" si="75"/>
        <v>8.2303409523279516</v>
      </c>
      <c r="U62" s="43"/>
      <c r="V62" s="71">
        <f t="shared" si="76"/>
        <v>0.25116683099756648</v>
      </c>
      <c r="W62" s="73"/>
    </row>
    <row r="63" spans="1:23" ht="15.75" thickBot="1" x14ac:dyDescent="0.3">
      <c r="A63" s="85"/>
      <c r="B63" s="10" t="s">
        <v>40</v>
      </c>
      <c r="C63" s="10" t="s">
        <v>46</v>
      </c>
      <c r="D63" s="3">
        <v>0</v>
      </c>
      <c r="E63" s="4">
        <v>0</v>
      </c>
      <c r="F63" s="5">
        <v>2680</v>
      </c>
      <c r="G63" s="6">
        <v>26525.464825100298</v>
      </c>
      <c r="H63" s="7">
        <v>1010423.90424092</v>
      </c>
      <c r="I63" s="8">
        <v>1134356.9879187599</v>
      </c>
      <c r="J63" s="9">
        <v>0</v>
      </c>
      <c r="K63" s="64">
        <v>8.3049999999999997</v>
      </c>
      <c r="L63" s="65">
        <v>45.205290648929541</v>
      </c>
      <c r="M63" s="66">
        <v>21.743644456651484</v>
      </c>
      <c r="N63" s="44">
        <f t="shared" si="69"/>
        <v>75.253935105581022</v>
      </c>
      <c r="O63" s="40">
        <f t="shared" si="70"/>
        <v>8.3049999999999997</v>
      </c>
      <c r="P63" s="41">
        <f t="shared" si="71"/>
        <v>10.763164440221319</v>
      </c>
      <c r="Q63" s="42">
        <f t="shared" si="72"/>
        <v>5.4359111141628711</v>
      </c>
      <c r="R63" s="44">
        <f t="shared" si="73"/>
        <v>81.108490085011667</v>
      </c>
      <c r="S63" s="44">
        <f t="shared" si="74"/>
        <v>38.039881849870468</v>
      </c>
      <c r="T63" s="43">
        <f t="shared" si="75"/>
        <v>6.8131131671409806</v>
      </c>
      <c r="U63" s="43"/>
      <c r="V63" s="71">
        <f t="shared" si="76"/>
        <v>0.38011254293428531</v>
      </c>
      <c r="W63" s="73"/>
    </row>
    <row r="64" spans="1:23" ht="15.75" thickBot="1" x14ac:dyDescent="0.3">
      <c r="A64" s="85"/>
      <c r="B64" s="10" t="s">
        <v>66</v>
      </c>
      <c r="C64" s="10" t="s">
        <v>65</v>
      </c>
      <c r="D64" s="3"/>
      <c r="E64" s="4"/>
      <c r="F64" s="5"/>
      <c r="G64" s="6"/>
      <c r="H64" s="7"/>
      <c r="I64" s="8"/>
      <c r="J64" s="9">
        <v>0</v>
      </c>
      <c r="K64" s="64">
        <v>8</v>
      </c>
      <c r="L64" s="65">
        <v>29</v>
      </c>
      <c r="M64" s="66">
        <v>35</v>
      </c>
      <c r="N64" s="44">
        <f t="shared" ref="N64" si="77">K64+L64+M64</f>
        <v>72</v>
      </c>
      <c r="O64" s="40">
        <f t="shared" ref="O64" si="78">K64/$K$2</f>
        <v>8</v>
      </c>
      <c r="P64" s="41">
        <f t="shared" ref="P64" si="79">L64/$L$2</f>
        <v>6.9047619047619042</v>
      </c>
      <c r="Q64" s="42">
        <f t="shared" ref="Q64" si="80">M64/$M$2</f>
        <v>8.75</v>
      </c>
      <c r="R64" s="44">
        <f t="shared" ref="R64" si="81">(O64+P64+Q64)*$Y$2</f>
        <v>78.297261904761911</v>
      </c>
      <c r="S64" s="44">
        <f t="shared" ref="S64" si="82">R64*$Y$3</f>
        <v>36.721415833333332</v>
      </c>
      <c r="T64" s="43">
        <f t="shared" ref="T64" si="83">R64*$U$49</f>
        <v>6.5769700000000011</v>
      </c>
      <c r="U64" s="43"/>
      <c r="V64" s="71">
        <f t="shared" ref="V64" si="84">($R$58-R64)/$R$58</f>
        <v>0.40159790267973233</v>
      </c>
      <c r="W64" s="73"/>
    </row>
    <row r="65" spans="1:23" s="1" customFormat="1" ht="15.75" thickBot="1" x14ac:dyDescent="0.3">
      <c r="A65" s="85"/>
      <c r="B65" s="11" t="s">
        <v>44</v>
      </c>
      <c r="C65" s="11" t="s">
        <v>48</v>
      </c>
      <c r="D65" s="3">
        <v>6110.9697523242603</v>
      </c>
      <c r="E65" s="4">
        <v>0</v>
      </c>
      <c r="F65" s="5">
        <v>3080</v>
      </c>
      <c r="G65" s="6">
        <v>209.25062391493</v>
      </c>
      <c r="H65" s="7">
        <v>326179.37020195898</v>
      </c>
      <c r="I65" s="8">
        <v>1019851.04240423</v>
      </c>
      <c r="J65" s="9">
        <v>-19.726190617039027</v>
      </c>
      <c r="K65" s="63">
        <v>4.55</v>
      </c>
      <c r="L65" s="63">
        <v>24.068103667728511</v>
      </c>
      <c r="M65" s="63">
        <v>17.881676232231943</v>
      </c>
      <c r="N65" s="45">
        <f>K65+L65+M65+J65</f>
        <v>26.773589282921431</v>
      </c>
      <c r="O65" s="40">
        <f t="shared" si="70"/>
        <v>4.55</v>
      </c>
      <c r="P65" s="41">
        <f>(L65+J65)/$L$2</f>
        <v>1.0337888215927344</v>
      </c>
      <c r="Q65" s="42">
        <f t="shared" si="72"/>
        <v>4.4704190580579857</v>
      </c>
      <c r="R65" s="45">
        <f t="shared" si="73"/>
        <v>33.279428081643886</v>
      </c>
      <c r="S65" s="45">
        <f t="shared" si="74"/>
        <v>15.608051770290981</v>
      </c>
      <c r="T65" s="43">
        <f t="shared" si="75"/>
        <v>2.7954719588580867</v>
      </c>
      <c r="U65" s="43"/>
      <c r="V65" s="71">
        <f t="shared" si="76"/>
        <v>0.74565547916735586</v>
      </c>
      <c r="W65" s="73"/>
    </row>
    <row r="66" spans="1:23" ht="15.75" thickBot="1" x14ac:dyDescent="0.3">
      <c r="A66" s="86"/>
      <c r="B66" s="46" t="s">
        <v>45</v>
      </c>
      <c r="C66" s="46" t="s">
        <v>47</v>
      </c>
      <c r="D66" s="47">
        <v>10815.5610550701</v>
      </c>
      <c r="E66" s="48">
        <v>0</v>
      </c>
      <c r="F66" s="49">
        <v>3440</v>
      </c>
      <c r="G66" s="50">
        <v>253.616477118598</v>
      </c>
      <c r="H66" s="51">
        <v>295448.640543619</v>
      </c>
      <c r="I66" s="52">
        <v>943306.75024550199</v>
      </c>
      <c r="J66" s="53">
        <v>-49.450313731644499</v>
      </c>
      <c r="K66" s="67">
        <v>5.08</v>
      </c>
      <c r="L66" s="68">
        <v>28.207610554044155</v>
      </c>
      <c r="M66" s="69">
        <v>14.535333557128881</v>
      </c>
      <c r="N66" s="54">
        <f>K66+L66+M66+J66</f>
        <v>-1.6273696204714625</v>
      </c>
      <c r="O66" s="40">
        <f t="shared" si="70"/>
        <v>5.08</v>
      </c>
      <c r="P66" s="41">
        <v>0</v>
      </c>
      <c r="Q66" s="42">
        <f t="shared" si="72"/>
        <v>3.6338333892822203</v>
      </c>
      <c r="R66" s="54">
        <f t="shared" si="73"/>
        <v>28.842788518524149</v>
      </c>
      <c r="S66" s="54">
        <f t="shared" si="74"/>
        <v>13.527267815187825</v>
      </c>
      <c r="T66" s="43">
        <f t="shared" si="75"/>
        <v>2.4227942355560286</v>
      </c>
      <c r="U66" s="43"/>
      <c r="V66" s="71">
        <f t="shared" si="76"/>
        <v>0.77956336247053248</v>
      </c>
      <c r="W66" s="73"/>
    </row>
  </sheetData>
  <autoFilter ref="B3:B66" xr:uid="{00000000-0009-0000-0000-000001000000}"/>
  <mergeCells count="13">
    <mergeCell ref="AC9:AF9"/>
    <mergeCell ref="A13:A21"/>
    <mergeCell ref="A22:A30"/>
    <mergeCell ref="A31:A39"/>
    <mergeCell ref="A40:A48"/>
    <mergeCell ref="O2:Q2"/>
    <mergeCell ref="V2:V3"/>
    <mergeCell ref="A4:A12"/>
    <mergeCell ref="A49:A57"/>
    <mergeCell ref="A58:A66"/>
    <mergeCell ref="A2:A3"/>
    <mergeCell ref="B2:B3"/>
    <mergeCell ref="C2:C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2312C98C3CA4F8F63AD88277E495C" ma:contentTypeVersion="13" ma:contentTypeDescription="Create a new document." ma:contentTypeScope="" ma:versionID="44b5a8cedcfc582eb9094caae68dcc01">
  <xsd:schema xmlns:xsd="http://www.w3.org/2001/XMLSchema" xmlns:xs="http://www.w3.org/2001/XMLSchema" xmlns:p="http://schemas.microsoft.com/office/2006/metadata/properties" xmlns:ns3="78b0240c-893e-435c-a908-db33e87398c4" xmlns:ns4="046716d4-1118-46ce-9483-fc825268af21" targetNamespace="http://schemas.microsoft.com/office/2006/metadata/properties" ma:root="true" ma:fieldsID="1975d6025b09cfeaab3205b5d06f71fe" ns3:_="" ns4:_="">
    <xsd:import namespace="78b0240c-893e-435c-a908-db33e87398c4"/>
    <xsd:import namespace="046716d4-1118-46ce-9483-fc825268af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0240c-893e-435c-a908-db33e8739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716d4-1118-46ce-9483-fc825268af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06BDE-ED79-4746-ADF4-1B77C203F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0240c-893e-435c-a908-db33e87398c4"/>
    <ds:schemaRef ds:uri="046716d4-1118-46ce-9483-fc825268a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85F0D-2BAC-4945-8FFA-912ED2264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ABBAC-8C09-473D-A41B-43F567335088}">
  <ds:schemaRefs>
    <ds:schemaRef ds:uri="http://purl.org/dc/terms/"/>
    <ds:schemaRef ds:uri="78b0240c-893e-435c-a908-db33e87398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46716d4-1118-46ce-9483-fc825268af2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(without absorption)</vt:lpstr>
      <vt:lpstr>Overall (absorption included)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Matyas Gutai</dc:creator>
  <cp:lastModifiedBy>Matyas Gutai</cp:lastModifiedBy>
  <dcterms:created xsi:type="dcterms:W3CDTF">2020-02-29T21:16:19Z</dcterms:created>
  <dcterms:modified xsi:type="dcterms:W3CDTF">2020-09-01T09:28:16Z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0x010100CA82312C98C3CA4F8F63AD88277E495C</vt:lpwstr>
  </property>
</Properties>
</file>