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0" yWindow="0" windowWidth="36800" windowHeight="20920" tabRatio="500"/>
  </bookViews>
  <sheets>
    <sheet name="Data" sheetId="1" r:id="rId1"/>
    <sheet name="Stat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" i="2" l="1"/>
  <c r="AB4" i="2"/>
  <c r="AA5" i="2"/>
  <c r="AB5" i="2"/>
  <c r="Z4" i="2"/>
  <c r="Z5" i="2"/>
  <c r="W4" i="2"/>
  <c r="W5" i="2"/>
  <c r="Y3" i="2"/>
  <c r="X3" i="2"/>
  <c r="V3" i="2"/>
  <c r="U3" i="2"/>
  <c r="T3" i="2"/>
  <c r="S3" i="2"/>
  <c r="R3" i="2"/>
  <c r="Q4" i="2"/>
  <c r="Q5" i="2"/>
  <c r="N4" i="2"/>
  <c r="N5" i="2"/>
  <c r="P3" i="2"/>
  <c r="O3" i="2"/>
  <c r="M3" i="2"/>
  <c r="L3" i="2"/>
  <c r="K3" i="2"/>
  <c r="J3" i="2"/>
  <c r="I3" i="2"/>
  <c r="G4" i="2"/>
  <c r="G5" i="2"/>
  <c r="D4" i="2"/>
  <c r="D5" i="2"/>
  <c r="F3" i="2"/>
  <c r="E3" i="2"/>
  <c r="C3" i="2"/>
  <c r="B3" i="2"/>
  <c r="W3" i="2"/>
  <c r="AB3" i="2"/>
  <c r="N3" i="2"/>
  <c r="AA3" i="2"/>
  <c r="Z3" i="2"/>
  <c r="Q3" i="2"/>
  <c r="G3" i="2"/>
  <c r="D3" i="2"/>
  <c r="E5" i="1"/>
  <c r="E6" i="1"/>
  <c r="E7" i="1"/>
  <c r="E8" i="1"/>
  <c r="E9" i="1"/>
  <c r="E10" i="1"/>
  <c r="E11" i="1"/>
  <c r="E12" i="1"/>
  <c r="E13" i="1"/>
  <c r="E14" i="1"/>
  <c r="E15" i="1"/>
  <c r="E4" i="1"/>
  <c r="E3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G19" i="1"/>
  <c r="C19" i="1"/>
  <c r="E18" i="1"/>
  <c r="G18" i="1"/>
  <c r="C18" i="1"/>
  <c r="E17" i="1"/>
  <c r="G17" i="1"/>
  <c r="F17" i="1"/>
  <c r="C17" i="1"/>
  <c r="E16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<sst xmlns="http://schemas.openxmlformats.org/spreadsheetml/2006/main" count="37" uniqueCount="22">
  <si>
    <t>Day</t>
  </si>
  <si>
    <t>Time</t>
  </si>
  <si>
    <t>DecDay</t>
  </si>
  <si>
    <t>Q</t>
  </si>
  <si>
    <t>Q change</t>
  </si>
  <si>
    <t>Res1 Q</t>
  </si>
  <si>
    <t>Res2 Q</t>
  </si>
  <si>
    <r>
      <t>Rec</t>
    </r>
    <r>
      <rPr>
        <vertAlign val="superscript"/>
        <sz val="12"/>
        <color theme="1"/>
        <rFont val="Calibri"/>
        <scheme val="minor"/>
      </rPr>
      <t>n</t>
    </r>
    <r>
      <rPr>
        <sz val="12"/>
        <color theme="1"/>
        <rFont val="Calibri"/>
        <family val="2"/>
        <scheme val="minor"/>
      </rPr>
      <t xml:space="preserve"> start</t>
    </r>
  </si>
  <si>
    <r>
      <t>Rec</t>
    </r>
    <r>
      <rPr>
        <vertAlign val="superscript"/>
        <sz val="12"/>
        <color theme="1"/>
        <rFont val="Calibri"/>
        <scheme val="minor"/>
      </rPr>
      <t>n</t>
    </r>
    <r>
      <rPr>
        <sz val="12"/>
        <color theme="1"/>
        <rFont val="Calibri"/>
        <family val="2"/>
        <scheme val="minor"/>
      </rPr>
      <t xml:space="preserve"> end</t>
    </r>
  </si>
  <si>
    <t>Duration (h)</t>
  </si>
  <si>
    <r>
      <t>Q</t>
    </r>
    <r>
      <rPr>
        <vertAlign val="subscript"/>
        <sz val="12"/>
        <color theme="1"/>
        <rFont val="Calibri"/>
        <scheme val="minor"/>
      </rPr>
      <t>start</t>
    </r>
  </si>
  <si>
    <r>
      <t>Q</t>
    </r>
    <r>
      <rPr>
        <vertAlign val="subscript"/>
        <sz val="12"/>
        <color theme="1"/>
        <rFont val="Calibri"/>
        <scheme val="minor"/>
      </rPr>
      <t>end</t>
    </r>
  </si>
  <si>
    <r>
      <t>Q</t>
    </r>
    <r>
      <rPr>
        <vertAlign val="subscript"/>
        <sz val="12"/>
        <color theme="1"/>
        <rFont val="Calibri"/>
        <scheme val="minor"/>
      </rPr>
      <t>change</t>
    </r>
  </si>
  <si>
    <r>
      <t>n</t>
    </r>
    <r>
      <rPr>
        <vertAlign val="subscript"/>
        <sz val="12"/>
        <color theme="1"/>
        <rFont val="Calibri"/>
        <scheme val="minor"/>
      </rPr>
      <t>reservoirs</t>
    </r>
  </si>
  <si>
    <t>Reservoir 1</t>
  </si>
  <si>
    <t>Reservoir 2</t>
  </si>
  <si>
    <t>slope</t>
  </si>
  <si>
    <t>intercept</t>
  </si>
  <si>
    <r>
      <t>R</t>
    </r>
    <r>
      <rPr>
        <vertAlign val="superscript"/>
        <sz val="12"/>
        <color theme="1"/>
        <rFont val="Calibri"/>
        <scheme val="minor"/>
      </rPr>
      <t>2</t>
    </r>
  </si>
  <si>
    <t>duration (h)</t>
  </si>
  <si>
    <r>
      <t>K</t>
    </r>
    <r>
      <rPr>
        <b/>
        <i/>
        <vertAlign val="subscript"/>
        <sz val="12"/>
        <color rgb="FFFF0000"/>
        <rFont val="Calibri"/>
        <scheme val="minor"/>
      </rPr>
      <t>1</t>
    </r>
  </si>
  <si>
    <r>
      <t>K</t>
    </r>
    <r>
      <rPr>
        <b/>
        <i/>
        <vertAlign val="subscript"/>
        <sz val="12"/>
        <color rgb="FFFF0000"/>
        <rFont val="Calibri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</si>
</sst>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"/>
    <numFmt numFmtId="165" formatCode="0.000"/>
    <numFmt numFmtId="166" formatCode="0.0000"/>
  </numFmts>
  <fonts count="11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scheme val="minor"/>
    </font>
    <font>
      <sz val="12"/>
      <name val="Calibri"/>
      <scheme val="minor"/>
    </font>
    <font>
      <sz val="12"/>
      <color theme="5" tint="-0.249977111117893"/>
      <name val="Calibri"/>
      <scheme val="minor"/>
    </font>
    <font>
      <vertAlign val="superscript"/>
      <sz val="12"/>
      <color theme="1"/>
      <name val="Calibri"/>
      <scheme val="minor"/>
    </font>
    <font>
      <vertAlign val="subscript"/>
      <sz val="12"/>
      <color theme="1"/>
      <name val="Calibri"/>
      <scheme val="minor"/>
    </font>
    <font>
      <i/>
      <sz val="12"/>
      <color theme="1"/>
      <name val="Calibri"/>
      <scheme val="minor"/>
    </font>
    <font>
      <b/>
      <i/>
      <sz val="12"/>
      <color rgb="FFFF0000"/>
      <name val="Calibri"/>
      <scheme val="minor"/>
    </font>
    <font>
      <b/>
      <i/>
      <vertAlign val="subscript"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166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65" fontId="0" fillId="0" borderId="0" xfId="0" applyNumberForma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0" fillId="2" borderId="0" xfId="0" applyFill="1"/>
    <xf numFmtId="0" fontId="2" fillId="0" borderId="0" xfId="0" applyFont="1" applyAlignment="1">
      <alignment horizontal="center"/>
    </xf>
    <xf numFmtId="2" fontId="0" fillId="0" borderId="5" xfId="0" applyNumberForma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6452491972023"/>
                  <c:y val="-0.606473878961121"/>
                </c:manualLayout>
              </c:layout>
              <c:numFmt formatCode="General" sourceLinked="0"/>
            </c:trendlineLbl>
          </c:trendline>
          <c:xVal>
            <c:numRef>
              <c:f>Data!$C$9:$C$19</c:f>
              <c:numCache>
                <c:formatCode>0.000</c:formatCode>
                <c:ptCount val="11"/>
                <c:pt idx="0">
                  <c:v>212.7916666666667</c:v>
                </c:pt>
                <c:pt idx="1">
                  <c:v>212.8333333333333</c:v>
                </c:pt>
                <c:pt idx="2">
                  <c:v>212.875</c:v>
                </c:pt>
                <c:pt idx="3">
                  <c:v>212.9166666666667</c:v>
                </c:pt>
                <c:pt idx="4">
                  <c:v>212.9583333333333</c:v>
                </c:pt>
                <c:pt idx="5">
                  <c:v>213.0</c:v>
                </c:pt>
                <c:pt idx="6">
                  <c:v>213.0416666666667</c:v>
                </c:pt>
                <c:pt idx="7">
                  <c:v>213.0833333333333</c:v>
                </c:pt>
                <c:pt idx="8">
                  <c:v>213.125</c:v>
                </c:pt>
                <c:pt idx="9">
                  <c:v>213.1666666666667</c:v>
                </c:pt>
                <c:pt idx="10">
                  <c:v>213.2083333333333</c:v>
                </c:pt>
              </c:numCache>
            </c:numRef>
          </c:xVal>
          <c:yVal>
            <c:numRef>
              <c:f>Data!$F$9:$F$19</c:f>
              <c:numCache>
                <c:formatCode>0.000</c:formatCode>
                <c:ptCount val="11"/>
                <c:pt idx="0">
                  <c:v>1.7196310478079</c:v>
                </c:pt>
                <c:pt idx="1">
                  <c:v>1.660951883974356</c:v>
                </c:pt>
                <c:pt idx="2">
                  <c:v>1.538609398654222</c:v>
                </c:pt>
                <c:pt idx="3">
                  <c:v>1.387620165000263</c:v>
                </c:pt>
                <c:pt idx="4">
                  <c:v>1.264356323066856</c:v>
                </c:pt>
                <c:pt idx="5">
                  <c:v>1.110623852533666</c:v>
                </c:pt>
                <c:pt idx="6">
                  <c:v>0.97290409702801</c:v>
                </c:pt>
                <c:pt idx="7">
                  <c:v>0.869068875207662</c:v>
                </c:pt>
                <c:pt idx="8">
                  <c:v>0.805585085868421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09776316368275"/>
                  <c:y val="-0.107395261561124"/>
                </c:manualLayout>
              </c:layout>
              <c:numFmt formatCode="General" sourceLinked="0"/>
            </c:trendlineLbl>
          </c:trendline>
          <c:xVal>
            <c:numRef>
              <c:f>Data!$C$9:$C$19</c:f>
              <c:numCache>
                <c:formatCode>0.000</c:formatCode>
                <c:ptCount val="11"/>
                <c:pt idx="0">
                  <c:v>212.7916666666667</c:v>
                </c:pt>
                <c:pt idx="1">
                  <c:v>212.8333333333333</c:v>
                </c:pt>
                <c:pt idx="2">
                  <c:v>212.875</c:v>
                </c:pt>
                <c:pt idx="3">
                  <c:v>212.9166666666667</c:v>
                </c:pt>
                <c:pt idx="4">
                  <c:v>212.9583333333333</c:v>
                </c:pt>
                <c:pt idx="5">
                  <c:v>213.0</c:v>
                </c:pt>
                <c:pt idx="6">
                  <c:v>213.0416666666667</c:v>
                </c:pt>
                <c:pt idx="7">
                  <c:v>213.0833333333333</c:v>
                </c:pt>
                <c:pt idx="8">
                  <c:v>213.125</c:v>
                </c:pt>
                <c:pt idx="9">
                  <c:v>213.1666666666667</c:v>
                </c:pt>
                <c:pt idx="10">
                  <c:v>213.2083333333333</c:v>
                </c:pt>
              </c:numCache>
            </c:numRef>
          </c:xVal>
          <c:yVal>
            <c:numRef>
              <c:f>Data!$G$9:$G$19</c:f>
              <c:numCache>
                <c:formatCode>0.000</c:formatCode>
                <c:ptCount val="11"/>
                <c:pt idx="8">
                  <c:v>0.805585085868421</c:v>
                </c:pt>
                <c:pt idx="9">
                  <c:v>0.758414894827395</c:v>
                </c:pt>
                <c:pt idx="10">
                  <c:v>0.723761989016962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190184"/>
        <c:axId val="693723032"/>
      </c:scatterChart>
      <c:valAx>
        <c:axId val="693190184"/>
        <c:scaling>
          <c:orientation val="minMax"/>
          <c:max val="213.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Decimal Day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693723032"/>
        <c:crosses val="autoZero"/>
        <c:crossBetween val="midCat"/>
        <c:majorUnit val="0.1"/>
      </c:valAx>
      <c:valAx>
        <c:axId val="693723032"/>
        <c:scaling>
          <c:orientation val="minMax"/>
          <c:max val="1.8"/>
          <c:min val="0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 Q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693190184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Data!$C$9:$C$19</c:f>
              <c:numCache>
                <c:formatCode>0.000</c:formatCode>
                <c:ptCount val="11"/>
                <c:pt idx="0">
                  <c:v>212.7916666666667</c:v>
                </c:pt>
                <c:pt idx="1">
                  <c:v>212.8333333333333</c:v>
                </c:pt>
                <c:pt idx="2">
                  <c:v>212.875</c:v>
                </c:pt>
                <c:pt idx="3">
                  <c:v>212.9166666666667</c:v>
                </c:pt>
                <c:pt idx="4">
                  <c:v>212.9583333333333</c:v>
                </c:pt>
                <c:pt idx="5">
                  <c:v>213.0</c:v>
                </c:pt>
                <c:pt idx="6">
                  <c:v>213.0416666666667</c:v>
                </c:pt>
                <c:pt idx="7">
                  <c:v>213.0833333333333</c:v>
                </c:pt>
                <c:pt idx="8">
                  <c:v>213.125</c:v>
                </c:pt>
                <c:pt idx="9">
                  <c:v>213.1666666666667</c:v>
                </c:pt>
                <c:pt idx="10">
                  <c:v>213.2083333333333</c:v>
                </c:pt>
              </c:numCache>
            </c:numRef>
          </c:xVal>
          <c:yVal>
            <c:numRef>
              <c:f>Data!$D$9:$D$19</c:f>
              <c:numCache>
                <c:formatCode>0.000</c:formatCode>
                <c:ptCount val="11"/>
                <c:pt idx="0">
                  <c:v>5.58246842030955</c:v>
                </c:pt>
                <c:pt idx="1">
                  <c:v>5.264319481598416</c:v>
                </c:pt>
                <c:pt idx="2">
                  <c:v>4.658108193517183</c:v>
                </c:pt>
                <c:pt idx="3">
                  <c:v>4.005306732587488</c:v>
                </c:pt>
                <c:pt idx="4">
                  <c:v>3.54081286287238</c:v>
                </c:pt>
                <c:pt idx="5">
                  <c:v>3.036251977204884</c:v>
                </c:pt>
                <c:pt idx="6">
                  <c:v>2.645616440715771</c:v>
                </c:pt>
                <c:pt idx="7">
                  <c:v>2.384689376048338</c:v>
                </c:pt>
                <c:pt idx="8">
                  <c:v>2.238005541247162</c:v>
                </c:pt>
                <c:pt idx="9">
                  <c:v>2.13488951265242</c:v>
                </c:pt>
                <c:pt idx="10">
                  <c:v>2.062176521811891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45336"/>
        <c:axId val="394607016"/>
      </c:scatterChart>
      <c:valAx>
        <c:axId val="471745336"/>
        <c:scaling>
          <c:orientation val="minMax"/>
          <c:max val="213.25"/>
          <c:min val="212.7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Decimal Day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394607016"/>
        <c:crosses val="autoZero"/>
        <c:crossBetween val="midCat"/>
        <c:majorUnit val="0.1"/>
      </c:valAx>
      <c:valAx>
        <c:axId val="394607016"/>
        <c:scaling>
          <c:orientation val="minMax"/>
          <c:min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471745336"/>
        <c:crosses val="autoZero"/>
        <c:crossBetween val="midCat"/>
        <c:majorUnit val="1.0"/>
      </c:valAx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</xdr:colOff>
      <xdr:row>6</xdr:row>
      <xdr:rowOff>6350</xdr:rowOff>
    </xdr:from>
    <xdr:to>
      <xdr:col>19</xdr:col>
      <xdr:colOff>431800</xdr:colOff>
      <xdr:row>21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6350</xdr:rowOff>
    </xdr:from>
    <xdr:to>
      <xdr:col>13</xdr:col>
      <xdr:colOff>533400</xdr:colOff>
      <xdr:row>21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M36" sqref="M36"/>
    </sheetView>
  </sheetViews>
  <sheetFormatPr baseColWidth="10" defaultRowHeight="15" x14ac:dyDescent="0"/>
  <cols>
    <col min="1" max="2" width="7.83203125" customWidth="1"/>
    <col min="6" max="7" width="10.83203125" style="27"/>
  </cols>
  <sheetData>
    <row r="1" spans="1: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26" t="s">
        <v>5</v>
      </c>
      <c r="G1" s="26" t="s">
        <v>6</v>
      </c>
    </row>
    <row r="2" spans="1:7">
      <c r="A2" s="1">
        <v>212</v>
      </c>
      <c r="B2" s="2">
        <v>0.5</v>
      </c>
      <c r="C2" s="4">
        <f>SUM(A2+B2)</f>
        <v>212.5</v>
      </c>
      <c r="D2" s="3">
        <v>3.3129994884473053</v>
      </c>
      <c r="E2" s="5"/>
      <c r="F2" s="28"/>
      <c r="G2" s="28"/>
    </row>
    <row r="3" spans="1:7">
      <c r="A3" s="1">
        <v>212</v>
      </c>
      <c r="B3" s="2">
        <v>0.54166666666666696</v>
      </c>
      <c r="C3" s="4">
        <f>SUM(A3+B3)</f>
        <v>212.54166666666666</v>
      </c>
      <c r="D3" s="3">
        <v>3.6524502562175964</v>
      </c>
      <c r="E3" s="5">
        <f>D3-D2</f>
        <v>0.33945076777029115</v>
      </c>
      <c r="F3" s="28"/>
      <c r="G3" s="28"/>
    </row>
    <row r="4" spans="1:7">
      <c r="A4" s="1">
        <v>212</v>
      </c>
      <c r="B4" s="2">
        <v>0.58333333333333404</v>
      </c>
      <c r="C4" s="4">
        <f>SUM(A4+B4)</f>
        <v>212.58333333333334</v>
      </c>
      <c r="D4" s="3">
        <v>4.2885982766103057</v>
      </c>
      <c r="E4" s="5">
        <f>D4-D3</f>
        <v>0.63614802039270923</v>
      </c>
      <c r="F4" s="28"/>
      <c r="G4" s="28"/>
    </row>
    <row r="5" spans="1:7">
      <c r="A5" s="1">
        <v>212</v>
      </c>
      <c r="B5" s="2">
        <v>0.625</v>
      </c>
      <c r="C5" s="4">
        <f>SUM(A5+B5)</f>
        <v>212.625</v>
      </c>
      <c r="D5" s="3">
        <v>5.0177247987725524</v>
      </c>
      <c r="E5" s="5">
        <f>D5-D4</f>
        <v>0.72912652216224672</v>
      </c>
      <c r="F5" s="28"/>
      <c r="G5" s="28"/>
    </row>
    <row r="6" spans="1:7">
      <c r="A6" s="1">
        <v>212</v>
      </c>
      <c r="B6" s="2">
        <v>0.66666666666666696</v>
      </c>
      <c r="C6" s="4">
        <f>SUM(A6+B6)</f>
        <v>212.66666666666666</v>
      </c>
      <c r="D6" s="3">
        <v>5.5824684203095503</v>
      </c>
      <c r="E6" s="5">
        <f>D6-D5</f>
        <v>0.56474362153699786</v>
      </c>
      <c r="F6" s="28"/>
      <c r="G6" s="28"/>
    </row>
    <row r="7" spans="1:7">
      <c r="A7" s="1">
        <v>212</v>
      </c>
      <c r="B7" s="2">
        <v>0.70833333333333404</v>
      </c>
      <c r="C7" s="4">
        <f>SUM(A7+B7)</f>
        <v>212.70833333333334</v>
      </c>
      <c r="D7" s="3">
        <v>5.726942783384203</v>
      </c>
      <c r="E7" s="5">
        <f>D7-D6</f>
        <v>0.14447436307465278</v>
      </c>
      <c r="F7" s="28"/>
      <c r="G7" s="28"/>
    </row>
    <row r="8" spans="1:7">
      <c r="A8" s="1">
        <v>212</v>
      </c>
      <c r="B8" s="2">
        <v>0.75</v>
      </c>
      <c r="C8" s="4">
        <f>SUM(A8+B8)</f>
        <v>212.75</v>
      </c>
      <c r="D8" s="3">
        <v>5.5417897727449281</v>
      </c>
      <c r="E8" s="5">
        <f>D8-D7</f>
        <v>-0.18515301063927492</v>
      </c>
      <c r="F8" s="28"/>
      <c r="G8" s="28"/>
    </row>
    <row r="9" spans="1:7">
      <c r="A9" s="1">
        <v>212</v>
      </c>
      <c r="B9" s="2">
        <v>0.79166666666666696</v>
      </c>
      <c r="C9" s="7">
        <f>SUM(A9+B9)</f>
        <v>212.79166666666666</v>
      </c>
      <c r="D9" s="6">
        <v>5.5824684203095503</v>
      </c>
      <c r="E9" s="6">
        <f>D9-D8</f>
        <v>4.0678647564622139E-2</v>
      </c>
      <c r="F9" s="29">
        <f>LN(D9)</f>
        <v>1.7196310478078998</v>
      </c>
      <c r="G9" s="29"/>
    </row>
    <row r="10" spans="1:7">
      <c r="A10" s="1">
        <v>212</v>
      </c>
      <c r="B10" s="2">
        <v>0.83333333333333404</v>
      </c>
      <c r="C10" s="7">
        <f>SUM(A10+B10)</f>
        <v>212.83333333333334</v>
      </c>
      <c r="D10" s="6">
        <v>5.2643194815984158</v>
      </c>
      <c r="E10" s="6">
        <f>D10-D9</f>
        <v>-0.31814893871113448</v>
      </c>
      <c r="F10" s="29">
        <f t="shared" ref="F10:F15" si="0">LN(D10)</f>
        <v>1.6609518839743558</v>
      </c>
      <c r="G10" s="29"/>
    </row>
    <row r="11" spans="1:7">
      <c r="A11" s="1">
        <v>212</v>
      </c>
      <c r="B11" s="2">
        <v>0.875</v>
      </c>
      <c r="C11" s="7">
        <f>SUM(A11+B11)</f>
        <v>212.875</v>
      </c>
      <c r="D11" s="6">
        <v>4.6581081935171831</v>
      </c>
      <c r="E11" s="6">
        <f>D11-D10</f>
        <v>-0.6062112880812327</v>
      </c>
      <c r="F11" s="29">
        <f t="shared" si="0"/>
        <v>1.5386093986542215</v>
      </c>
      <c r="G11" s="29"/>
    </row>
    <row r="12" spans="1:7">
      <c r="A12" s="1">
        <v>212</v>
      </c>
      <c r="B12" s="2">
        <v>0.91666666666666696</v>
      </c>
      <c r="C12" s="7">
        <f>SUM(A12+B12)</f>
        <v>212.91666666666666</v>
      </c>
      <c r="D12" s="6">
        <v>4.0053067325874885</v>
      </c>
      <c r="E12" s="6">
        <f>D12-D11</f>
        <v>-0.6528014609296946</v>
      </c>
      <c r="F12" s="29">
        <f t="shared" si="0"/>
        <v>1.3876201650002629</v>
      </c>
      <c r="G12" s="29"/>
    </row>
    <row r="13" spans="1:7">
      <c r="A13" s="8">
        <v>212</v>
      </c>
      <c r="B13" s="9">
        <v>0.95833333333333404</v>
      </c>
      <c r="C13" s="11">
        <f>SUM(A13+B13)</f>
        <v>212.95833333333334</v>
      </c>
      <c r="D13" s="10">
        <v>3.5408128628723796</v>
      </c>
      <c r="E13" s="10">
        <f>D13-D12</f>
        <v>-0.46449386971510886</v>
      </c>
      <c r="F13" s="30">
        <f t="shared" si="0"/>
        <v>1.2643563230668555</v>
      </c>
      <c r="G13" s="30"/>
    </row>
    <row r="14" spans="1:7">
      <c r="A14" s="1">
        <v>213</v>
      </c>
      <c r="B14" s="2">
        <v>0</v>
      </c>
      <c r="C14" s="7">
        <f>SUM(A14+B14)</f>
        <v>213</v>
      </c>
      <c r="D14" s="6">
        <v>3.0362519772048842</v>
      </c>
      <c r="E14" s="6">
        <f>D14-D13</f>
        <v>-0.50456088566749546</v>
      </c>
      <c r="F14" s="29">
        <f t="shared" si="0"/>
        <v>1.1106238525336656</v>
      </c>
      <c r="G14" s="29"/>
    </row>
    <row r="15" spans="1:7">
      <c r="A15" s="1">
        <v>213</v>
      </c>
      <c r="B15" s="2">
        <v>4.1666666666666664E-2</v>
      </c>
      <c r="C15" s="7">
        <f>SUM(A15+B15)</f>
        <v>213.04166666666666</v>
      </c>
      <c r="D15" s="6">
        <v>2.645616440715771</v>
      </c>
      <c r="E15" s="6">
        <f>D15-D14</f>
        <v>-0.3906355364891132</v>
      </c>
      <c r="F15" s="29">
        <f t="shared" si="0"/>
        <v>0.97290409702800984</v>
      </c>
      <c r="G15" s="29"/>
    </row>
    <row r="16" spans="1:7">
      <c r="A16" s="1">
        <v>213</v>
      </c>
      <c r="B16" s="2">
        <v>8.3333333333333329E-2</v>
      </c>
      <c r="C16" s="7">
        <f>SUM(A16+B16)</f>
        <v>213.08333333333334</v>
      </c>
      <c r="D16" s="6">
        <v>2.3846893760483376</v>
      </c>
      <c r="E16" s="6">
        <f>D16-D15</f>
        <v>-0.26092706466743332</v>
      </c>
      <c r="F16" s="29">
        <f>LN(D16)</f>
        <v>0.86906887520766229</v>
      </c>
      <c r="G16" s="29"/>
    </row>
    <row r="17" spans="1:7">
      <c r="A17" s="1">
        <v>213</v>
      </c>
      <c r="B17" s="2">
        <v>0.125</v>
      </c>
      <c r="C17" s="7">
        <f>SUM(A17+B17)</f>
        <v>213.125</v>
      </c>
      <c r="D17" s="6">
        <v>2.238005541247162</v>
      </c>
      <c r="E17" s="6">
        <f>D17-D16</f>
        <v>-0.14668383480117564</v>
      </c>
      <c r="F17" s="29">
        <f>LN(D17)</f>
        <v>0.8055850858684207</v>
      </c>
      <c r="G17" s="29">
        <f t="shared" ref="G17:G19" si="1">LN(D17)</f>
        <v>0.8055850858684207</v>
      </c>
    </row>
    <row r="18" spans="1:7">
      <c r="A18" s="1">
        <v>213</v>
      </c>
      <c r="B18" s="2">
        <v>0.16666666666666699</v>
      </c>
      <c r="C18" s="7">
        <f>SUM(A18+B18)</f>
        <v>213.16666666666666</v>
      </c>
      <c r="D18" s="6">
        <v>2.1348895126524203</v>
      </c>
      <c r="E18" s="6">
        <f>D18-D17</f>
        <v>-0.10311602859474167</v>
      </c>
      <c r="F18" s="29"/>
      <c r="G18" s="29">
        <f t="shared" si="1"/>
        <v>0.75841489482739499</v>
      </c>
    </row>
    <row r="19" spans="1:7">
      <c r="A19" s="1">
        <v>213</v>
      </c>
      <c r="B19" s="2">
        <v>0.20833333333333401</v>
      </c>
      <c r="C19" s="7">
        <f>SUM(A19+B19)</f>
        <v>213.20833333333334</v>
      </c>
      <c r="D19" s="6">
        <v>2.0621765218118915</v>
      </c>
      <c r="E19" s="6">
        <f>D19-D18</f>
        <v>-7.2712990840528846E-2</v>
      </c>
      <c r="F19" s="29"/>
      <c r="G19" s="29">
        <f t="shared" si="1"/>
        <v>0.72376198901696198</v>
      </c>
    </row>
    <row r="20" spans="1:7">
      <c r="A20" s="1">
        <v>213</v>
      </c>
      <c r="B20" s="2">
        <v>0.25</v>
      </c>
      <c r="C20" s="4">
        <f>SUM(A20+B20)</f>
        <v>213.25</v>
      </c>
      <c r="D20" s="3">
        <v>2.1074004932400081</v>
      </c>
      <c r="E20" s="5">
        <f>D20-D19</f>
        <v>4.5223971428116627E-2</v>
      </c>
      <c r="F20" s="28"/>
      <c r="G20" s="28"/>
    </row>
    <row r="21" spans="1:7">
      <c r="A21" s="1">
        <v>213</v>
      </c>
      <c r="B21" s="2">
        <v>0.29166666666666702</v>
      </c>
      <c r="C21" s="4">
        <f>SUM(A21+B21)</f>
        <v>213.29166666666666</v>
      </c>
      <c r="D21" s="3">
        <v>2.3647161770476135</v>
      </c>
      <c r="E21" s="5">
        <f>D21-D20</f>
        <v>0.25731568380760539</v>
      </c>
      <c r="F21" s="28"/>
      <c r="G21" s="28"/>
    </row>
    <row r="22" spans="1:7">
      <c r="A22" s="1">
        <v>213</v>
      </c>
      <c r="B22" s="2">
        <v>0.33333333333333398</v>
      </c>
      <c r="C22" s="4">
        <f>SUM(A22+B22)</f>
        <v>213.33333333333334</v>
      </c>
      <c r="D22" s="3">
        <v>2.6024313298385406</v>
      </c>
      <c r="E22" s="5">
        <f>D22-D21</f>
        <v>0.23771515279092714</v>
      </c>
      <c r="F22" s="28"/>
      <c r="G22" s="28"/>
    </row>
    <row r="23" spans="1:7">
      <c r="A23" s="1">
        <v>213</v>
      </c>
      <c r="B23" s="2">
        <v>0.375</v>
      </c>
      <c r="C23" s="4">
        <f>SUM(A23+B23)</f>
        <v>213.375</v>
      </c>
      <c r="D23" s="3">
        <v>2.9880245552155476</v>
      </c>
      <c r="E23" s="5">
        <f>D23-D22</f>
        <v>0.38559322537700691</v>
      </c>
      <c r="F23" s="28"/>
      <c r="G23" s="28"/>
    </row>
    <row r="24" spans="1:7">
      <c r="A24" s="1">
        <v>213</v>
      </c>
      <c r="B24" s="2">
        <v>0.41666666666666702</v>
      </c>
      <c r="C24" s="4">
        <f>SUM(A24+B24)</f>
        <v>213.41666666666666</v>
      </c>
      <c r="D24" s="3">
        <v>3.7093662154395477</v>
      </c>
      <c r="E24" s="5">
        <f>D24-D23</f>
        <v>0.72134166022400015</v>
      </c>
      <c r="F24" s="28"/>
      <c r="G24" s="28"/>
    </row>
    <row r="25" spans="1:7">
      <c r="A25" s="1">
        <v>213</v>
      </c>
      <c r="B25" s="2">
        <v>0.45833333333333398</v>
      </c>
      <c r="C25" s="4">
        <f>SUM(A25+B25)</f>
        <v>213.45833333333334</v>
      </c>
      <c r="D25" s="3">
        <v>4.3211096937717448</v>
      </c>
      <c r="E25" s="5">
        <f>D25-D24</f>
        <v>0.61174347833219711</v>
      </c>
      <c r="F25" s="28"/>
      <c r="G25" s="28"/>
    </row>
    <row r="26" spans="1:7">
      <c r="A26" s="1">
        <v>213</v>
      </c>
      <c r="B26" s="2">
        <v>0.5</v>
      </c>
      <c r="C26" s="4">
        <f>SUM(A26+B26)</f>
        <v>213.5</v>
      </c>
      <c r="D26" s="3">
        <v>4.8349966659953472</v>
      </c>
      <c r="E26" s="5">
        <f>D26-D25</f>
        <v>0.51388697222360236</v>
      </c>
      <c r="F26" s="28"/>
      <c r="G26" s="28"/>
    </row>
    <row r="27" spans="1:7">
      <c r="A27" s="1">
        <v>213</v>
      </c>
      <c r="B27" s="2">
        <v>0.54166666666666696</v>
      </c>
      <c r="C27" s="4">
        <f>SUM(A27+B27)</f>
        <v>213.54166666666666</v>
      </c>
      <c r="D27" s="3">
        <v>5.2257008314241578</v>
      </c>
      <c r="E27" s="5">
        <f>D27-D26</f>
        <v>0.39070416542881059</v>
      </c>
      <c r="F27" s="28"/>
      <c r="G27" s="28"/>
    </row>
    <row r="28" spans="1:7">
      <c r="A28" s="1">
        <v>213</v>
      </c>
      <c r="B28" s="2">
        <v>0.58333333333333404</v>
      </c>
      <c r="C28" s="4">
        <f>SUM(A28+B28)</f>
        <v>213.58333333333334</v>
      </c>
      <c r="D28" s="3">
        <v>5.6853286720329832</v>
      </c>
      <c r="E28" s="5">
        <f>D28-D27</f>
        <v>0.45962784060882544</v>
      </c>
      <c r="F28" s="28"/>
      <c r="G28" s="28"/>
    </row>
    <row r="29" spans="1:7">
      <c r="A29" s="1">
        <v>213</v>
      </c>
      <c r="B29" s="2">
        <v>0.625</v>
      </c>
      <c r="C29" s="4">
        <f>SUM(A29+B29)</f>
        <v>213.625</v>
      </c>
      <c r="D29" s="3">
        <v>6.2705836855363266</v>
      </c>
      <c r="E29" s="5">
        <f>D29-D28</f>
        <v>0.58525501350334341</v>
      </c>
      <c r="F29" s="28"/>
      <c r="G29" s="28"/>
    </row>
    <row r="30" spans="1:7">
      <c r="A30" s="1">
        <v>213</v>
      </c>
      <c r="B30" s="2">
        <v>0.66666666666666696</v>
      </c>
      <c r="C30" s="31">
        <f>SUM(A30+B30)</f>
        <v>213.66666666666666</v>
      </c>
      <c r="D30" s="5">
        <v>6.6185993483532668</v>
      </c>
      <c r="E30" s="5">
        <f>D30-D29</f>
        <v>0.34801566281694019</v>
      </c>
      <c r="F30" s="32"/>
      <c r="G30" s="32"/>
    </row>
    <row r="31" spans="1:7">
      <c r="A31" s="1">
        <v>213</v>
      </c>
      <c r="B31" s="2">
        <v>0.70833333333333404</v>
      </c>
      <c r="C31" s="31">
        <f>SUM(A31+B31)</f>
        <v>213.70833333333334</v>
      </c>
      <c r="D31" s="5">
        <v>6.5241311001469544</v>
      </c>
      <c r="E31" s="5">
        <f>D31-D30</f>
        <v>-9.4468248206312389E-2</v>
      </c>
      <c r="F31" s="32"/>
      <c r="G31" s="32"/>
    </row>
    <row r="32" spans="1:7">
      <c r="A32" s="1">
        <v>213</v>
      </c>
      <c r="B32" s="2">
        <v>0.75</v>
      </c>
      <c r="C32" s="31">
        <f>SUM(A32+B32)</f>
        <v>213.75</v>
      </c>
      <c r="D32" s="5">
        <v>6.0259350977277775</v>
      </c>
      <c r="E32" s="5">
        <f>D32-D31</f>
        <v>-0.49819600241917694</v>
      </c>
      <c r="F32" s="32"/>
      <c r="G32" s="32"/>
    </row>
    <row r="33" spans="1:7">
      <c r="A33" s="1">
        <v>213</v>
      </c>
      <c r="B33" s="2">
        <v>0.79166666666666696</v>
      </c>
      <c r="C33" s="31">
        <f>SUM(A33+B33)</f>
        <v>213.79166666666666</v>
      </c>
      <c r="D33" s="5">
        <v>5.5013745172512198</v>
      </c>
      <c r="E33" s="5">
        <f>D33-D32</f>
        <v>-0.52456058047655763</v>
      </c>
      <c r="F33" s="32"/>
      <c r="G33" s="32"/>
    </row>
    <row r="34" spans="1:7">
      <c r="A34" s="1">
        <v>213</v>
      </c>
      <c r="B34" s="2">
        <v>0.83333333333333404</v>
      </c>
      <c r="C34" s="31">
        <f>SUM(A34+B34)</f>
        <v>213.83333333333334</v>
      </c>
      <c r="D34" s="5">
        <v>5.0549880390336046</v>
      </c>
      <c r="E34" s="5">
        <f>D34-D33</f>
        <v>-0.44638647821761523</v>
      </c>
      <c r="F34" s="32"/>
      <c r="G34" s="32"/>
    </row>
    <row r="35" spans="1:7">
      <c r="A35" s="1">
        <v>213</v>
      </c>
      <c r="B35" s="2">
        <v>0.875</v>
      </c>
      <c r="C35" s="31">
        <f>SUM(A35+B35)</f>
        <v>213.875</v>
      </c>
      <c r="D35" s="5">
        <v>4.4868727563674558</v>
      </c>
      <c r="E35" s="5">
        <f>D35-D34</f>
        <v>-0.56811528266614886</v>
      </c>
      <c r="F35" s="32"/>
      <c r="G35" s="32"/>
    </row>
    <row r="36" spans="1:7">
      <c r="A36" s="1">
        <v>213</v>
      </c>
      <c r="B36" s="2">
        <v>0.91666666666666696</v>
      </c>
      <c r="C36" s="31">
        <f>SUM(A36+B36)</f>
        <v>213.91666666666666</v>
      </c>
      <c r="D36" s="5">
        <v>3.9748401227371923</v>
      </c>
      <c r="E36" s="5">
        <f>D36-D35</f>
        <v>-0.51203263363026341</v>
      </c>
      <c r="F36" s="32"/>
      <c r="G36" s="32"/>
    </row>
    <row r="37" spans="1:7">
      <c r="A37" s="8">
        <v>213</v>
      </c>
      <c r="B37" s="9">
        <v>0.95833333333333404</v>
      </c>
      <c r="C37" s="33">
        <f>SUM(A37+B37)</f>
        <v>213.95833333333334</v>
      </c>
      <c r="D37" s="34">
        <v>3.5546094165252238</v>
      </c>
      <c r="E37" s="34">
        <f>D37-D36</f>
        <v>-0.42023070621196856</v>
      </c>
      <c r="F37" s="35"/>
      <c r="G37" s="35"/>
    </row>
    <row r="38" spans="1:7">
      <c r="A38" s="1">
        <v>214</v>
      </c>
      <c r="B38" s="2">
        <v>0</v>
      </c>
      <c r="C38" s="31">
        <f>SUM(A38+B38)</f>
        <v>214</v>
      </c>
      <c r="D38" s="5">
        <v>3.1346070438167009</v>
      </c>
      <c r="E38" s="5">
        <f>D38-D37</f>
        <v>-0.42000237270852292</v>
      </c>
      <c r="F38" s="32"/>
      <c r="G38" s="32"/>
    </row>
    <row r="39" spans="1:7">
      <c r="A39" s="1">
        <v>214</v>
      </c>
      <c r="B39" s="2">
        <v>4.1666666666666664E-2</v>
      </c>
      <c r="C39" s="31">
        <f>SUM(A39+B39)</f>
        <v>214.04166666666666</v>
      </c>
      <c r="D39" s="5">
        <v>2.7673096068967356</v>
      </c>
      <c r="E39" s="5">
        <f>D39-D38</f>
        <v>-0.3672974369199653</v>
      </c>
      <c r="F39" s="32"/>
      <c r="G39" s="32"/>
    </row>
    <row r="40" spans="1:7">
      <c r="A40" s="1">
        <v>214</v>
      </c>
      <c r="B40" s="2">
        <v>8.3333333333333329E-2</v>
      </c>
      <c r="C40" s="31">
        <f>SUM(A40+B40)</f>
        <v>214.08333333333334</v>
      </c>
      <c r="D40" s="5">
        <v>2.5177262088924524</v>
      </c>
      <c r="E40" s="5">
        <f>D40-D39</f>
        <v>-0.2495833980042832</v>
      </c>
      <c r="F40" s="32"/>
      <c r="G40" s="32"/>
    </row>
    <row r="41" spans="1:7">
      <c r="A41" s="1">
        <v>214</v>
      </c>
      <c r="B41" s="2">
        <v>0.125</v>
      </c>
      <c r="C41" s="31">
        <f>SUM(A41+B41)</f>
        <v>214.125</v>
      </c>
      <c r="D41" s="5">
        <v>2.3647161770476135</v>
      </c>
      <c r="E41" s="5">
        <f>D41-D40</f>
        <v>-0.15301003184483886</v>
      </c>
      <c r="F41" s="32"/>
      <c r="G41" s="32"/>
    </row>
    <row r="42" spans="1:7">
      <c r="A42" s="1">
        <v>214</v>
      </c>
      <c r="B42" s="2">
        <v>0.16666666666666699</v>
      </c>
      <c r="C42" s="31">
        <f>SUM(A42+B42)</f>
        <v>214.16666666666666</v>
      </c>
      <c r="D42" s="5">
        <v>2.2764251425603792</v>
      </c>
      <c r="E42" s="5">
        <f>D42-D41</f>
        <v>-8.8291034487234299E-2</v>
      </c>
      <c r="F42" s="32"/>
      <c r="G42" s="32"/>
    </row>
    <row r="43" spans="1:7">
      <c r="A43" s="1">
        <v>214</v>
      </c>
      <c r="B43" s="2">
        <v>0.20833333333333401</v>
      </c>
      <c r="C43" s="31">
        <f>SUM(A43+B43)</f>
        <v>214.20833333333334</v>
      </c>
      <c r="D43" s="5">
        <v>2.2189821122444875</v>
      </c>
      <c r="E43" s="5">
        <f>D43-D42</f>
        <v>-5.7443030315891708E-2</v>
      </c>
      <c r="F43" s="32"/>
      <c r="G43" s="32"/>
    </row>
    <row r="44" spans="1:7">
      <c r="A44" s="1">
        <v>214</v>
      </c>
      <c r="B44" s="2">
        <v>0.25</v>
      </c>
      <c r="C44" s="31">
        <f>SUM(A44+B44)</f>
        <v>214.25</v>
      </c>
      <c r="D44" s="5">
        <v>2.1906776737152773</v>
      </c>
      <c r="E44" s="5">
        <f>D44-D43</f>
        <v>-2.8304438529210163E-2</v>
      </c>
      <c r="F44" s="32"/>
      <c r="G44" s="32"/>
    </row>
    <row r="45" spans="1:7">
      <c r="A45" s="1">
        <v>214</v>
      </c>
      <c r="B45" s="2">
        <v>0.29166666666666702</v>
      </c>
      <c r="C45" s="31">
        <f>SUM(A45+B45)</f>
        <v>214.29166666666666</v>
      </c>
      <c r="D45" s="5">
        <v>2.2095166385944616</v>
      </c>
      <c r="E45" s="5">
        <f>D45-D44</f>
        <v>1.8838964879184239E-2</v>
      </c>
      <c r="F45" s="32"/>
      <c r="G45" s="32"/>
    </row>
    <row r="46" spans="1:7">
      <c r="A46" s="1">
        <v>214</v>
      </c>
      <c r="B46" s="2">
        <v>0.33333333333333398</v>
      </c>
      <c r="C46" s="31">
        <f>SUM(A46+B46)</f>
        <v>214.33333333333334</v>
      </c>
      <c r="D46" s="5">
        <v>2.2571529486906443</v>
      </c>
      <c r="E46" s="5">
        <f>D46-D45</f>
        <v>4.7636310096182743E-2</v>
      </c>
      <c r="F46" s="32"/>
      <c r="G46" s="32"/>
    </row>
    <row r="47" spans="1:7">
      <c r="A47" s="1">
        <v>214</v>
      </c>
      <c r="B47" s="2">
        <v>0.375</v>
      </c>
      <c r="C47" s="31">
        <f>SUM(A47+B47)</f>
        <v>214.375</v>
      </c>
      <c r="D47" s="5">
        <v>2.4148935048655948</v>
      </c>
      <c r="E47" s="5">
        <f>D47-D46</f>
        <v>0.15774055617495053</v>
      </c>
      <c r="F47" s="32"/>
      <c r="G47" s="32"/>
    </row>
    <row r="48" spans="1:7">
      <c r="A48" s="1">
        <v>214</v>
      </c>
      <c r="B48" s="2">
        <v>0.41666666666666702</v>
      </c>
      <c r="C48" s="31">
        <f>SUM(A48+B48)</f>
        <v>214.41666666666666</v>
      </c>
      <c r="D48" s="5">
        <v>2.9522629574039563</v>
      </c>
      <c r="E48" s="5">
        <f>D48-D47</f>
        <v>0.53736945253836144</v>
      </c>
      <c r="F48" s="32"/>
      <c r="G48" s="32"/>
    </row>
    <row r="49" spans="1:7">
      <c r="A49" s="1">
        <v>214</v>
      </c>
      <c r="B49" s="2">
        <v>0.45833333333333398</v>
      </c>
      <c r="C49" s="31">
        <f>SUM(A49+B49)</f>
        <v>214.45833333333334</v>
      </c>
      <c r="D49" s="5">
        <v>3.6808158046358299</v>
      </c>
      <c r="E49" s="5">
        <f>D49-D48</f>
        <v>0.72855284723187363</v>
      </c>
      <c r="F49" s="32"/>
      <c r="G49" s="32"/>
    </row>
    <row r="50" spans="1:7">
      <c r="A50" s="1">
        <v>214</v>
      </c>
      <c r="B50" s="2">
        <v>0.5</v>
      </c>
      <c r="C50" s="31">
        <f>SUM(A50+B50)</f>
        <v>214.5</v>
      </c>
      <c r="D50" s="5">
        <v>4.208237734368109</v>
      </c>
      <c r="E50" s="5">
        <f>D50-D49</f>
        <v>0.52742192973227908</v>
      </c>
      <c r="F50" s="32"/>
      <c r="G50" s="32"/>
    </row>
    <row r="51" spans="1:7">
      <c r="A51" s="1">
        <v>214</v>
      </c>
      <c r="B51" s="2">
        <v>0.54166666666666696</v>
      </c>
      <c r="C51" s="31">
        <f>SUM(A51+B51)</f>
        <v>214.54166666666666</v>
      </c>
      <c r="D51" s="5">
        <v>4.9439205884645565</v>
      </c>
      <c r="E51" s="5">
        <f>D51-D50</f>
        <v>0.73568285409644751</v>
      </c>
      <c r="F51" s="32"/>
      <c r="G51" s="32"/>
    </row>
    <row r="52" spans="1:7">
      <c r="A52" s="1">
        <v>214</v>
      </c>
      <c r="B52" s="2">
        <v>0.58333333333333404</v>
      </c>
      <c r="C52" s="31">
        <f>SUM(A52+B52)</f>
        <v>214.58333333333334</v>
      </c>
      <c r="D52" s="5">
        <v>5.6853286720329832</v>
      </c>
      <c r="E52" s="5">
        <f>D52-D51</f>
        <v>0.74140808356842669</v>
      </c>
      <c r="F52" s="32"/>
      <c r="G52" s="32"/>
    </row>
    <row r="53" spans="1:7">
      <c r="A53" s="1">
        <v>214</v>
      </c>
      <c r="B53" s="2">
        <v>0.625</v>
      </c>
      <c r="C53" s="31">
        <f>SUM(A53+B53)</f>
        <v>214.625</v>
      </c>
      <c r="D53" s="5">
        <v>5.9823850271060923</v>
      </c>
      <c r="E53" s="5">
        <f>D53-D52</f>
        <v>0.29705635507310912</v>
      </c>
      <c r="F53" s="32"/>
      <c r="G53" s="32"/>
    </row>
    <row r="54" spans="1:7">
      <c r="A54" s="1">
        <v>214</v>
      </c>
      <c r="B54" s="2">
        <v>0.66666666666666696</v>
      </c>
      <c r="C54" s="31">
        <f>SUM(A54+B54)</f>
        <v>214.66666666666666</v>
      </c>
      <c r="D54" s="5">
        <v>6.0041246997906779</v>
      </c>
      <c r="E54" s="5">
        <f>D54-D53</f>
        <v>2.1739672684585543E-2</v>
      </c>
      <c r="F54" s="32"/>
      <c r="G54" s="32"/>
    </row>
    <row r="55" spans="1:7">
      <c r="A55" s="1">
        <v>214</v>
      </c>
      <c r="B55" s="2">
        <v>0.70833333333333404</v>
      </c>
      <c r="C55" s="31">
        <f>SUM(A55+B55)</f>
        <v>214.70833333333334</v>
      </c>
      <c r="D55" s="5">
        <v>5.6234121765093468</v>
      </c>
      <c r="E55" s="5">
        <f>D55-D54</f>
        <v>-0.38071252328133109</v>
      </c>
      <c r="F55" s="32"/>
      <c r="G55" s="32"/>
    </row>
    <row r="56" spans="1:7">
      <c r="A56" s="1">
        <v>214</v>
      </c>
      <c r="B56" s="2">
        <v>0.75</v>
      </c>
      <c r="C56" s="31">
        <f>SUM(A56+B56)</f>
        <v>214.75</v>
      </c>
      <c r="D56" s="5">
        <v>4.9622818450747808</v>
      </c>
      <c r="E56" s="5">
        <f>D56-D55</f>
        <v>-0.66113033143456601</v>
      </c>
      <c r="F56" s="32"/>
      <c r="G56" s="32"/>
    </row>
    <row r="57" spans="1:7">
      <c r="A57" s="1">
        <v>214</v>
      </c>
      <c r="B57" s="2">
        <v>0.79166666666666696</v>
      </c>
      <c r="C57" s="31">
        <f>SUM(A57+B57)</f>
        <v>214.79166666666666</v>
      </c>
      <c r="D57" s="5">
        <v>4.3702745287058047</v>
      </c>
      <c r="E57" s="5">
        <f>D57-D56</f>
        <v>-0.59200731636897608</v>
      </c>
      <c r="F57" s="32"/>
      <c r="G57" s="36"/>
    </row>
    <row r="58" spans="1:7">
      <c r="A58" s="1">
        <v>214</v>
      </c>
      <c r="B58" s="2">
        <v>0.83333333333333404</v>
      </c>
      <c r="C58" s="31">
        <f>SUM(A58+B58)</f>
        <v>214.83333333333334</v>
      </c>
      <c r="D58" s="5">
        <v>3.9445707825588912</v>
      </c>
      <c r="E58" s="5">
        <f>D58-D57</f>
        <v>-0.42570374614691353</v>
      </c>
      <c r="F58" s="32"/>
      <c r="G58" s="36"/>
    </row>
    <row r="59" spans="1:7">
      <c r="A59" s="1">
        <v>214</v>
      </c>
      <c r="B59" s="2">
        <v>0.875</v>
      </c>
      <c r="C59" s="31">
        <f>SUM(A59+B59)</f>
        <v>214.875</v>
      </c>
      <c r="D59" s="5">
        <v>3.6950678271244959</v>
      </c>
      <c r="E59" s="5">
        <f>D59-D58</f>
        <v>-0.24950295543439527</v>
      </c>
      <c r="F59" s="32"/>
      <c r="G59" s="36"/>
    </row>
    <row r="60" spans="1:7">
      <c r="A60" s="1">
        <v>214</v>
      </c>
      <c r="B60" s="2">
        <v>0.91666666666666696</v>
      </c>
      <c r="C60" s="31">
        <f>SUM(A60+B60)</f>
        <v>214.91666666666666</v>
      </c>
      <c r="D60" s="5">
        <v>3.3654765305262795</v>
      </c>
      <c r="E60" s="5">
        <f>D60-D59</f>
        <v>-0.3295912965982164</v>
      </c>
      <c r="F60" s="32"/>
      <c r="G60" s="36"/>
    </row>
    <row r="61" spans="1:7">
      <c r="A61" s="8">
        <v>214</v>
      </c>
      <c r="B61" s="9">
        <v>0.95833333333333404</v>
      </c>
      <c r="C61" s="33">
        <f>SUM(A61+B61)</f>
        <v>214.95833333333334</v>
      </c>
      <c r="D61" s="34">
        <v>3.0362519772048842</v>
      </c>
      <c r="E61" s="34">
        <f>D61-D60</f>
        <v>-0.32922455332139533</v>
      </c>
      <c r="F61" s="35"/>
      <c r="G61" s="35"/>
    </row>
    <row r="62" spans="1:7">
      <c r="A62" s="1">
        <v>215</v>
      </c>
      <c r="B62" s="2">
        <v>0</v>
      </c>
      <c r="C62" s="31">
        <f>SUM(A62+B62)</f>
        <v>215</v>
      </c>
      <c r="D62" s="5">
        <v>2.7336882115416667</v>
      </c>
      <c r="E62" s="5">
        <f>D62-D61</f>
        <v>-0.30256376566321741</v>
      </c>
      <c r="F62" s="32"/>
      <c r="G62" s="36"/>
    </row>
    <row r="63" spans="1:7">
      <c r="A63" s="1">
        <v>215</v>
      </c>
      <c r="B63" s="2">
        <v>4.1666666666666664E-2</v>
      </c>
      <c r="C63" s="31">
        <f>SUM(A63+B63)</f>
        <v>215.04166666666666</v>
      </c>
      <c r="D63" s="5">
        <v>2.4453933812562356</v>
      </c>
      <c r="E63" s="5">
        <f>D63-D62</f>
        <v>-0.28829483028543113</v>
      </c>
      <c r="F63" s="32"/>
      <c r="G63" s="36"/>
    </row>
    <row r="64" spans="1:7">
      <c r="A64" s="1">
        <v>215</v>
      </c>
      <c r="B64" s="2">
        <v>8.3333333333333329E-2</v>
      </c>
      <c r="C64" s="31">
        <f>SUM(A64+B64)</f>
        <v>215.08333333333334</v>
      </c>
      <c r="D64" s="5">
        <v>2.238005541247162</v>
      </c>
      <c r="E64" s="5">
        <f>D64-D63</f>
        <v>-0.20738784000907362</v>
      </c>
      <c r="F64" s="32"/>
      <c r="G64" s="32"/>
    </row>
    <row r="65" spans="1:7">
      <c r="A65" s="1">
        <v>215</v>
      </c>
      <c r="B65" s="2">
        <v>0.125</v>
      </c>
      <c r="C65" s="31">
        <f>SUM(A65+B65)</f>
        <v>215.125</v>
      </c>
      <c r="D65" s="5">
        <v>2.1348895126524203</v>
      </c>
      <c r="E65" s="5">
        <f>D65-D64</f>
        <v>-0.10311602859474167</v>
      </c>
      <c r="F65" s="36"/>
      <c r="G65" s="32"/>
    </row>
    <row r="66" spans="1:7">
      <c r="A66" s="1">
        <v>215</v>
      </c>
      <c r="B66" s="2">
        <v>0.16666666666666699</v>
      </c>
      <c r="C66" s="31">
        <f>SUM(A66+B66)</f>
        <v>215.16666666666666</v>
      </c>
      <c r="D66" s="5">
        <v>2.0711626567379193</v>
      </c>
      <c r="E66" s="5">
        <f>D66-D65</f>
        <v>-6.3726855914501002E-2</v>
      </c>
      <c r="F66" s="36"/>
      <c r="G66" s="32"/>
    </row>
    <row r="67" spans="1:7">
      <c r="A67" s="1">
        <v>215</v>
      </c>
      <c r="B67" s="2">
        <v>0.20833333333333401</v>
      </c>
      <c r="C67" s="31">
        <f>SUM(A67+B67)</f>
        <v>215.20833333333334</v>
      </c>
      <c r="D67" s="5">
        <v>1.9739023610233069</v>
      </c>
      <c r="E67" s="5">
        <f>D67-D66</f>
        <v>-9.7260295714612477E-2</v>
      </c>
      <c r="F67" s="36"/>
      <c r="G67" s="32"/>
    </row>
    <row r="68" spans="1:7">
      <c r="A68" s="1">
        <v>215</v>
      </c>
      <c r="B68" s="2">
        <v>0.25</v>
      </c>
      <c r="C68" s="4">
        <f>SUM(A68+B68)</f>
        <v>215.25</v>
      </c>
      <c r="D68" s="3">
        <v>1.9913285698074019</v>
      </c>
      <c r="E68" s="5">
        <f>D68-D67</f>
        <v>1.7426208784095065E-2</v>
      </c>
      <c r="F68" s="28"/>
      <c r="G68" s="28"/>
    </row>
    <row r="69" spans="1:7">
      <c r="A69" s="1">
        <v>215</v>
      </c>
      <c r="B69" s="2">
        <v>0.29166666666666702</v>
      </c>
      <c r="C69" s="4">
        <f>SUM(A69+B69)</f>
        <v>215.29166666666666</v>
      </c>
      <c r="D69" s="3">
        <v>2.2571529486906443</v>
      </c>
      <c r="E69" s="5">
        <f>D69-D68</f>
        <v>0.2658243788832424</v>
      </c>
      <c r="F69" s="28"/>
      <c r="G69" s="28"/>
    </row>
    <row r="70" spans="1:7">
      <c r="A70" s="1">
        <v>215</v>
      </c>
      <c r="B70" s="2">
        <v>0.33333333333333398</v>
      </c>
      <c r="C70" s="4">
        <f>SUM(A70+B70)</f>
        <v>215.33333333333334</v>
      </c>
      <c r="D70" s="3">
        <v>2.4148935048655948</v>
      </c>
      <c r="E70" s="5">
        <f>D70-D69</f>
        <v>0.15774055617495053</v>
      </c>
      <c r="F70" s="28"/>
      <c r="G70" s="28"/>
    </row>
    <row r="71" spans="1:7">
      <c r="A71" s="1">
        <v>215</v>
      </c>
      <c r="B71" s="2">
        <v>0.375</v>
      </c>
      <c r="C71" s="4">
        <f>SUM(A71+B71)</f>
        <v>215.375</v>
      </c>
      <c r="D71" s="3">
        <v>2.5177262088924524</v>
      </c>
      <c r="E71" s="5">
        <f>D71-D70</f>
        <v>0.10283270402685751</v>
      </c>
      <c r="F71" s="28"/>
      <c r="G71" s="28"/>
    </row>
    <row r="72" spans="1:7">
      <c r="A72" s="1">
        <v>215</v>
      </c>
      <c r="B72" s="2">
        <v>0.41666666666666702</v>
      </c>
      <c r="C72" s="4">
        <f>SUM(A72+B72)</f>
        <v>215.41666666666666</v>
      </c>
      <c r="D72" s="3">
        <v>2.7225536844911522</v>
      </c>
      <c r="E72" s="5">
        <f>D72-D71</f>
        <v>0.20482747559869985</v>
      </c>
      <c r="F72" s="28"/>
      <c r="G72" s="28"/>
    </row>
    <row r="73" spans="1:7">
      <c r="A73" s="1">
        <v>215</v>
      </c>
      <c r="B73" s="2">
        <v>0.45833333333333398</v>
      </c>
      <c r="C73" s="4">
        <f>SUM(A73+B73)</f>
        <v>215.45833333333334</v>
      </c>
      <c r="D73" s="3">
        <v>3.0606016722325826</v>
      </c>
      <c r="E73" s="5">
        <f>D73-D72</f>
        <v>0.33804798774143041</v>
      </c>
      <c r="F73" s="28"/>
      <c r="G73" s="28"/>
    </row>
    <row r="74" spans="1:7">
      <c r="A74" s="1">
        <v>215</v>
      </c>
      <c r="B74" s="2">
        <v>0.5</v>
      </c>
      <c r="C74" s="4">
        <f>SUM(A74+B74)</f>
        <v>215.5</v>
      </c>
      <c r="D74" s="3">
        <v>3.5684508542365858</v>
      </c>
      <c r="E74" s="5">
        <f>D74-D73</f>
        <v>0.5078491820040032</v>
      </c>
      <c r="F74" s="28"/>
      <c r="G74" s="28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/>
  </sheetViews>
  <sheetFormatPr baseColWidth="10" defaultRowHeight="15" x14ac:dyDescent="0"/>
  <cols>
    <col min="1" max="1" width="7.33203125" customWidth="1"/>
    <col min="5" max="7" width="7.83203125" customWidth="1"/>
    <col min="8" max="8" width="8.83203125" customWidth="1"/>
    <col min="13" max="13" width="7.83203125" customWidth="1"/>
    <col min="15" max="17" width="7.83203125" customWidth="1"/>
    <col min="22" max="22" width="7.83203125" customWidth="1"/>
    <col min="24" max="26" width="7.83203125" customWidth="1"/>
  </cols>
  <sheetData>
    <row r="1" spans="1:29" ht="17">
      <c r="I1" s="38" t="s">
        <v>14</v>
      </c>
      <c r="J1" s="38"/>
      <c r="K1" s="38"/>
      <c r="L1" s="38"/>
      <c r="M1" s="38"/>
      <c r="N1" s="38"/>
      <c r="O1" s="38"/>
      <c r="P1" s="38"/>
      <c r="Q1" s="12"/>
      <c r="R1" s="38" t="s">
        <v>15</v>
      </c>
      <c r="S1" s="38"/>
      <c r="T1" s="38"/>
      <c r="U1" s="38"/>
      <c r="V1" s="38"/>
      <c r="W1" s="38"/>
      <c r="X1" s="38"/>
      <c r="Y1" s="38"/>
      <c r="Z1" s="12"/>
      <c r="AA1" s="44" t="s">
        <v>20</v>
      </c>
      <c r="AB1" s="45" t="s">
        <v>21</v>
      </c>
      <c r="AC1" s="17"/>
    </row>
    <row r="2" spans="1:29" s="22" customFormat="1" ht="17">
      <c r="A2" s="18" t="s">
        <v>0</v>
      </c>
      <c r="B2" s="19" t="s">
        <v>7</v>
      </c>
      <c r="C2" s="19" t="s">
        <v>8</v>
      </c>
      <c r="D2" s="19" t="s">
        <v>9</v>
      </c>
      <c r="E2" s="19" t="s">
        <v>10</v>
      </c>
      <c r="F2" s="19" t="s">
        <v>11</v>
      </c>
      <c r="G2" s="19" t="s">
        <v>12</v>
      </c>
      <c r="H2" s="21" t="s">
        <v>13</v>
      </c>
      <c r="I2" s="20" t="s">
        <v>7</v>
      </c>
      <c r="J2" s="19" t="s">
        <v>8</v>
      </c>
      <c r="K2" s="19" t="s">
        <v>16</v>
      </c>
      <c r="L2" s="19" t="s">
        <v>17</v>
      </c>
      <c r="M2" s="19" t="s">
        <v>18</v>
      </c>
      <c r="N2" s="19" t="s">
        <v>19</v>
      </c>
      <c r="O2" s="19" t="s">
        <v>10</v>
      </c>
      <c r="P2" s="19" t="s">
        <v>11</v>
      </c>
      <c r="Q2" s="21" t="s">
        <v>12</v>
      </c>
      <c r="R2" s="20" t="s">
        <v>7</v>
      </c>
      <c r="S2" s="19" t="s">
        <v>8</v>
      </c>
      <c r="T2" s="19" t="s">
        <v>16</v>
      </c>
      <c r="U2" s="19" t="s">
        <v>17</v>
      </c>
      <c r="V2" s="19" t="s">
        <v>18</v>
      </c>
      <c r="W2" s="19" t="s">
        <v>19</v>
      </c>
      <c r="X2" s="19" t="s">
        <v>10</v>
      </c>
      <c r="Y2" s="19" t="s">
        <v>11</v>
      </c>
      <c r="Z2" s="21" t="s">
        <v>12</v>
      </c>
      <c r="AA2" s="46"/>
      <c r="AB2" s="47"/>
      <c r="AC2" s="19"/>
    </row>
    <row r="3" spans="1:29">
      <c r="A3" s="12">
        <v>213</v>
      </c>
      <c r="B3" s="40">
        <f>Data!C9</f>
        <v>212.79166666666666</v>
      </c>
      <c r="C3" s="40">
        <f>Data!C19</f>
        <v>213.20833333333334</v>
      </c>
      <c r="D3" s="14">
        <f t="shared" ref="D3:D5" si="0">(C3-B3)*24</f>
        <v>10.000000000000455</v>
      </c>
      <c r="E3" s="41">
        <f>Data!D9</f>
        <v>5.5824684203095503</v>
      </c>
      <c r="F3" s="41">
        <f>Data!D19</f>
        <v>2.0621765218118915</v>
      </c>
      <c r="G3" s="15">
        <f t="shared" ref="G3:G5" si="1">F3-E3</f>
        <v>-3.5202918984976588</v>
      </c>
      <c r="H3" s="42">
        <v>2</v>
      </c>
      <c r="I3" s="25">
        <f>Data!C9</f>
        <v>212.79166666666666</v>
      </c>
      <c r="J3" s="23">
        <f>Data!C17</f>
        <v>213.125</v>
      </c>
      <c r="K3" s="16">
        <f>SLOPE(Data!F9:F17,Data!C9:C17)</f>
        <v>-2.9760959159107654</v>
      </c>
      <c r="L3" s="14">
        <f>INTERCEPT(Data!F9:F17,Data!C9:C17)</f>
        <v>635.04324284017912</v>
      </c>
      <c r="M3" s="3">
        <f>RSQ(Data!F9:F17,Data!C9:C17)</f>
        <v>0.9920672058502622</v>
      </c>
      <c r="N3" s="43">
        <f t="shared" ref="N3" si="2">(J3-I3)*24</f>
        <v>8.0000000000002274</v>
      </c>
      <c r="O3" s="24">
        <f>Data!D9</f>
        <v>5.5824684203095503</v>
      </c>
      <c r="P3" s="24">
        <f>Data!D17</f>
        <v>2.238005541247162</v>
      </c>
      <c r="Q3" s="15">
        <f t="shared" ref="Q3:Q5" si="3">P3-O3</f>
        <v>-3.3444628790623883</v>
      </c>
      <c r="R3" s="25">
        <f>Data!C17</f>
        <v>213.125</v>
      </c>
      <c r="S3" s="23">
        <f>Data!C19</f>
        <v>213.20833333333334</v>
      </c>
      <c r="T3" s="16">
        <f>SLOPE(Data!G17:G19,Data!C17:C19)</f>
        <v>-0.98187716221737598</v>
      </c>
      <c r="U3" s="14">
        <f>INTERCEPT(Data!G17:G19,Data!C17:C19)</f>
        <v>210.06606906924156</v>
      </c>
      <c r="V3" s="3">
        <f>RSQ(Data!G17:G19,Data!C17:C19)</f>
        <v>0.99225943867382604</v>
      </c>
      <c r="W3" s="43">
        <f t="shared" ref="W3:W5" si="4">(S3-R3)*24</f>
        <v>2.0000000000002274</v>
      </c>
      <c r="X3" s="24">
        <f>Data!D17</f>
        <v>2.238005541247162</v>
      </c>
      <c r="Y3" s="24">
        <f>Data!D19</f>
        <v>2.0621765218118915</v>
      </c>
      <c r="Z3" s="15">
        <f t="shared" ref="Z3:Z5" si="5">Y3-X3</f>
        <v>-0.17582901943527052</v>
      </c>
      <c r="AA3" s="48">
        <f t="shared" ref="AA3" si="6">-N3/LN(P3/O3)</f>
        <v>8.7522951067201653</v>
      </c>
      <c r="AB3" s="49">
        <f t="shared" ref="AB3" si="7">-W3/LN(Y3/X3)</f>
        <v>24.442976090614344</v>
      </c>
    </row>
    <row r="4" spans="1:29">
      <c r="A4" s="12">
        <v>214</v>
      </c>
      <c r="B4" s="27"/>
      <c r="C4" s="27"/>
      <c r="D4" s="14">
        <f t="shared" si="0"/>
        <v>0</v>
      </c>
      <c r="E4" s="27"/>
      <c r="F4" s="27"/>
      <c r="G4" s="15">
        <f t="shared" si="1"/>
        <v>0</v>
      </c>
      <c r="H4" s="50">
        <v>2</v>
      </c>
      <c r="I4" s="37"/>
      <c r="J4" s="37"/>
      <c r="K4" s="16"/>
      <c r="L4" s="14"/>
      <c r="M4" s="3"/>
      <c r="N4" s="43">
        <f t="shared" ref="N4:N5" si="8">(J4-I4)*24</f>
        <v>0</v>
      </c>
      <c r="O4" s="37"/>
      <c r="P4" s="37"/>
      <c r="Q4" s="39">
        <f t="shared" si="3"/>
        <v>0</v>
      </c>
      <c r="R4" s="37"/>
      <c r="S4" s="37"/>
      <c r="W4" s="43">
        <f t="shared" si="4"/>
        <v>0</v>
      </c>
      <c r="X4" s="37"/>
      <c r="Y4" s="37"/>
      <c r="Z4" s="39">
        <f t="shared" si="5"/>
        <v>0</v>
      </c>
      <c r="AA4" s="48" t="e">
        <f t="shared" ref="AA4:AA5" si="9">-N4/LN(P4/O4)</f>
        <v>#DIV/0!</v>
      </c>
      <c r="AB4" s="49" t="e">
        <f t="shared" ref="AB4:AB5" si="10">-W4/LN(Y4/X4)</f>
        <v>#DIV/0!</v>
      </c>
    </row>
    <row r="5" spans="1:29">
      <c r="A5" s="12">
        <v>215</v>
      </c>
      <c r="B5" s="27"/>
      <c r="C5" s="27"/>
      <c r="D5" s="14">
        <f t="shared" si="0"/>
        <v>0</v>
      </c>
      <c r="E5" s="27"/>
      <c r="F5" s="27"/>
      <c r="G5" s="15">
        <f t="shared" si="1"/>
        <v>0</v>
      </c>
      <c r="H5" s="50">
        <v>2</v>
      </c>
      <c r="I5" s="37"/>
      <c r="J5" s="37"/>
      <c r="K5" s="16"/>
      <c r="L5" s="14"/>
      <c r="M5" s="3"/>
      <c r="N5" s="43">
        <f t="shared" si="8"/>
        <v>0</v>
      </c>
      <c r="O5" s="37"/>
      <c r="P5" s="37"/>
      <c r="Q5" s="39">
        <f t="shared" si="3"/>
        <v>0</v>
      </c>
      <c r="R5" s="37"/>
      <c r="S5" s="37"/>
      <c r="W5" s="43">
        <f t="shared" si="4"/>
        <v>0</v>
      </c>
      <c r="X5" s="37"/>
      <c r="Y5" s="37"/>
      <c r="Z5" s="39">
        <f t="shared" si="5"/>
        <v>0</v>
      </c>
      <c r="AA5" s="48" t="e">
        <f t="shared" si="9"/>
        <v>#DIV/0!</v>
      </c>
      <c r="AB5" s="49" t="e">
        <f t="shared" si="10"/>
        <v>#DIV/0!</v>
      </c>
    </row>
  </sheetData>
  <mergeCells count="2">
    <mergeCell ref="I1:P1"/>
    <mergeCell ref="R1:Y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Hodgkins</dc:creator>
  <cp:lastModifiedBy>Richard Hodgkins</cp:lastModifiedBy>
  <dcterms:created xsi:type="dcterms:W3CDTF">2012-03-09T16:38:06Z</dcterms:created>
  <dcterms:modified xsi:type="dcterms:W3CDTF">2012-03-09T19:52:15Z</dcterms:modified>
</cp:coreProperties>
</file>